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'2015+2016'!$A$1:$L$339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<sst xmlns="http://schemas.openxmlformats.org/spreadsheetml/2006/main" count="2733" uniqueCount="486">
  <si>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</si>
  <si>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</si>
  <si>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</si>
  <si>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</si>
  <si>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</si>
  <si>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</si>
  <si>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</si>
  <si>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</si>
  <si>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</si>
  <si>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</si>
  <si>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</si>
  <si>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</si>
  <si>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</si>
  <si>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</si>
  <si>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</si>
  <si>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</si>
  <si>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</si>
  <si>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</si>
  <si>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</si>
  <si>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</si>
  <si>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</si>
  <si>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</si>
  <si>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</si>
  <si>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</si>
  <si>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</si>
  <si>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</si>
  <si>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</si>
  <si>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</si>
  <si>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</si>
  <si>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</si>
  <si>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</si>
  <si>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</si>
  <si>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</si>
  <si>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</si>
  <si>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</si>
  <si>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</si>
  <si>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</si>
  <si>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</si>
  <si>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</si>
  <si>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</si>
  <si>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</si>
  <si>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</si>
  <si>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</si>
  <si>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</si>
  <si>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</si>
  <si>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</si>
  <si>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</si>
  <si>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</si>
  <si>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</si>
  <si>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</si>
  <si>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</si>
  <si>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</si>
  <si>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</si>
  <si>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</si>
  <si>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</si>
  <si>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</si>
  <si>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</si>
  <si>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</si>
  <si>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</si>
  <si>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</si>
  <si>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</si>
  <si>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</si>
  <si>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</si>
  <si>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</si>
  <si>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</si>
  <si>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</si>
  <si>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</si>
  <si>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</si>
  <si>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</si>
  <si>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</si>
  <si>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</si>
  <si>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</si>
  <si>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</si>
  <si>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</si>
  <si>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</si>
  <si>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</si>
  <si>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</si>
  <si>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</si>
  <si>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</si>
  <si>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</si>
  <si>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</si>
  <si>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</si>
  <si>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</si>
  <si>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</si>
  <si>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</si>
  <si>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</si>
  <si>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</si>
  <si>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</si>
  <si>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</si>
  <si>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</si>
  <si>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</si>
  <si>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</si>
  <si>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</si>
  <si>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</si>
  <si>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</si>
  <si>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</si>
  <si>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</si>
  <si>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</si>
  <si>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</si>
  <si>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</si>
  <si>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</si>
  <si>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</si>
  <si>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</si>
  <si>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</si>
  <si>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</si>
  <si>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</si>
  <si>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</si>
  <si>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</si>
  <si>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</si>
  <si>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</si>
  <si>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</si>
  <si>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</si>
  <si>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</si>
  <si>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</si>
  <si>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</si>
  <si>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</si>
  <si>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</si>
  <si>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</si>
  <si>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</si>
  <si>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</si>
  <si>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</si>
  <si>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</si>
  <si>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</si>
  <si>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</si>
  <si>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</si>
  <si>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</si>
  <si>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</si>
  <si>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</si>
  <si>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</si>
  <si>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</si>
  <si>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</si>
  <si>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</si>
  <si>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</si>
  <si>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</si>
  <si>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</si>
  <si>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</si>
  <si>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</si>
  <si>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</si>
  <si>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</si>
  <si>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</si>
  <si>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</si>
  <si>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</si>
  <si>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</si>
  <si>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</si>
  <si>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</si>
  <si>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</si>
  <si>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</si>
  <si>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</si>
  <si>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</si>
  <si>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</si>
  <si>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</si>
  <si>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</si>
  <si>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</si>
  <si>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</si>
  <si>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</si>
  <si>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</si>
  <si>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</si>
  <si>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</si>
  <si>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</si>
  <si>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</si>
  <si>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</si>
  <si>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</si>
  <si>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</si>
  <si>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</si>
  <si>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</si>
  <si>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</si>
  <si>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</si>
  <si>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</si>
  <si>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</si>
  <si>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</si>
  <si>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</si>
  <si>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</si>
  <si>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</si>
  <si>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</si>
  <si>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</si>
  <si>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</si>
  <si>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</si>
  <si>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</si>
  <si>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</si>
  <si>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</si>
  <si>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</si>
  <si>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</si>
  <si>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</si>
  <si>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</si>
  <si>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</si>
  <si>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</si>
  <si>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</si>
  <si>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</si>
  <si>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</si>
  <si>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</si>
  <si>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</si>
  <si>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</si>
  <si>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</si>
  <si>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</si>
  <si>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</si>
  <si>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</si>
  <si>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</si>
  <si>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</si>
  <si>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</si>
  <si>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</si>
  <si>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</si>
  <si>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</si>
  <si>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</si>
  <si>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</si>
  <si>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</si>
  <si>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</si>
  <si>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</si>
  <si>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</si>
  <si>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</si>
  <si>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</si>
  <si>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</si>
  <si>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</si>
  <si>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</si>
  <si>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</si>
  <si>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</si>
  <si>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</si>
  <si>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</si>
  <si>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</si>
  <si>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</si>
  <si>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</si>
  <si>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</si>
  <si>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</si>
  <si>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</si>
  <si>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</si>
  <si>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</si>
  <si>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</si>
  <si>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</si>
  <si>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</si>
  <si>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</si>
  <si>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</si>
  <si>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</si>
  <si>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</si>
  <si>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</si>
  <si>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</si>
  <si>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</si>
  <si>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</si>
  <si>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</si>
  <si>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</si>
  <si>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</si>
  <si>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</si>
  <si>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</si>
  <si>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</si>
  <si>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</si>
  <si>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</si>
  <si>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</si>
  <si>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</si>
  <si>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</si>
  <si>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</si>
  <si>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</si>
  <si>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</si>
  <si>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</si>
  <si>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</si>
  <si>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</si>
  <si>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</si>
  <si>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</si>
  <si>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</si>
  <si>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</si>
  <si>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</si>
  <si>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</si>
  <si>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</si>
  <si>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</si>
  <si>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</si>
  <si>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</si>
  <si>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</si>
  <si>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</si>
  <si>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</si>
  <si>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</si>
  <si>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</si>
  <si>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</si>
  <si>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</si>
  <si>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</si>
  <si>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</si>
  <si>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</si>
  <si>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</si>
  <si>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</si>
  <si>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</si>
  <si>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</si>
  <si>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</si>
  <si>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</si>
  <si>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</si>
  <si>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</si>
  <si>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</si>
  <si>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</si>
  <si>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</si>
  <si>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</si>
  <si>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</si>
  <si>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</si>
  <si>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</si>
  <si>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</si>
  <si>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</si>
  <si>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</si>
  <si>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</si>
  <si>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</si>
  <si>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</si>
  <si>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</si>
  <si>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</si>
  <si>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</si>
  <si>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</si>
  <si>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</si>
  <si>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</si>
  <si>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</si>
  <si>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</si>
  <si>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</si>
  <si>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</si>
  <si>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</si>
  <si>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</si>
  <si>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</si>
  <si>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</si>
  <si>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</si>
  <si>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</si>
  <si>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</si>
  <si>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</si>
  <si>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</si>
  <si>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</si>
  <si>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</si>
  <si>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</si>
  <si>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</si>
  <si>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</si>
  <si>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</si>
  <si>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</si>
  <si>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</si>
  <si>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</si>
  <si>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</si>
  <si>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</si>
  <si>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</si>
  <si>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</si>
  <si>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</si>
  <si>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</si>
  <si>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</si>
  <si>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</si>
  <si>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</si>
  <si>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</si>
  <si>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</si>
  <si>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</si>
  <si>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</si>
  <si>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</si>
  <si>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</si>
  <si>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</si>
  <si>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</si>
  <si>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</si>
  <si>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</si>
  <si>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</si>
  <si>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</si>
  <si>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</si>
  <si>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</si>
  <si>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</si>
  <si>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</si>
  <si>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</si>
  <si>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</si>
  <si>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</si>
  <si>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</si>
  <si>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</si>
  <si>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</si>
  <si>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</si>
  <si>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</si>
  <si>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</si>
  <si>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</si>
  <si>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</si>
  <si>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</si>
  <si>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</si>
  <si>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</si>
  <si>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</si>
  <si>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</si>
  <si>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</si>
  <si>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</si>
  <si>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</si>
  <si>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</si>
  <si>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</si>
  <si>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</si>
  <si>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</si>
  <si>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</si>
  <si>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</si>
  <si>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</si>
  <si>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</si>
  <si>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</si>
  <si>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</si>
  <si>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</si>
  <si>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</si>
  <si>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</si>
  <si>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</si>
  <si>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</si>
  <si>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</si>
  <si>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</si>
  <si>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</si>
  <si>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</si>
  <si>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</si>
  <si>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</si>
  <si>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</si>
  <si>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</si>
  <si>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</si>
  <si>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</si>
  <si>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</si>
  <si>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</si>
  <si>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</si>
  <si>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</si>
  <si>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</si>
  <si>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</si>
  <si>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</si>
  <si>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</si>
  <si>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</si>
  <si>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</si>
  <si>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</si>
  <si>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</si>
  <si>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</si>
  <si>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</si>
  <si>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</si>
  <si>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</si>
  <si>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</si>
  <si>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</si>
  <si>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</si>
  <si>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</si>
  <si>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</si>
  <si>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</si>
  <si>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</si>
  <si>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</si>
  <si>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</si>
  <si>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</si>
  <si>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</si>
  <si>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</si>
  <si>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</si>
  <si>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</si>
  <si>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</si>
  <si>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</si>
  <si>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</si>
  <si>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</si>
  <si>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</si>
  <si>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</si>
  <si>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</si>
  <si>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</si>
  <si>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</si>
  <si>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</si>
  <si>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</si>
  <si>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</si>
  <si>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</si>
  <si>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</si>
  <si>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</si>
  <si>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</si>
  <si>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</si>
  <si>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</si>
  <si>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</si>
  <si>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</si>
  <si>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</si>
  <si>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</si>
  <si>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</si>
  <si>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</si>
  <si>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</si>
  <si>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</si>
  <si>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</si>
  <si>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</si>
  <si>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</si>
  <si>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 xml:space="preserve">Функционирование законодательных (представительных) органов государственной власти и местного самоуправления. </t>
  </si>
  <si>
    <t>10</t>
  </si>
  <si>
    <t>Мероприятия на обеспечение пожарной безопасности</t>
  </si>
  <si>
    <t>Расходы за счет МБ на финансирование мероприятий по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</si>
  <si>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</si>
  <si>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</si>
  <si>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</si>
  <si>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</si>
  <si>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</si>
  <si>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</si>
  <si>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</si>
  <si>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Уличное освещение</t>
  </si>
  <si>
    <t>О5</t>
  </si>
  <si>
    <t>О3</t>
  </si>
  <si>
    <t>92 9 00 18050</t>
  </si>
  <si>
    <t>О1</t>
  </si>
  <si>
    <t>О8</t>
  </si>
  <si>
    <t>О4</t>
  </si>
  <si>
    <t>Мероприятия в области культуры (памятники)</t>
  </si>
  <si>
    <t>93 9 00 60010</t>
  </si>
  <si>
    <t>Приложение 3</t>
  </si>
  <si>
    <t>Дорожное хозяйство</t>
  </si>
  <si>
    <t>Исполнено</t>
  </si>
  <si>
    <t>Утверждено</t>
  </si>
  <si>
    <t>Мероприятия по землеустройству и землепользовании</t>
  </si>
  <si>
    <t>Прочие меропрития по благоустройству</t>
  </si>
  <si>
    <t>02 2 00 S1190</t>
  </si>
  <si>
    <t>90 2 00 16510</t>
  </si>
  <si>
    <t>2022 год</t>
  </si>
  <si>
    <t>01 3 00 10240</t>
  </si>
  <si>
    <t>99 0 00 14710</t>
  </si>
  <si>
    <t xml:space="preserve"> Уплата налогов, сборов и иных платежей.</t>
  </si>
  <si>
    <t>90 2 00 10570</t>
  </si>
  <si>
    <t>Исполнение бюджета Ларичихинского сельсовета за 1 полугодие 2022 год</t>
  </si>
  <si>
    <t>1 полуг 2022 год</t>
  </si>
  <si>
    <t>к решению Совета депутатов Ларичихинского сельсовета 
«Об исполнении бюджета Ларичихинского сельсовета за 1 полугодие 2022 года»
№ 207 от 26.08.2022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</si>
</sst>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49" fontId="16" fillId="35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76" fontId="16" fillId="35" borderId="10" xfId="57" applyNumberFormat="1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8" fillId="35" borderId="10" xfId="0" applyFont="1" applyFill="1" applyBorder="1" applyAlignment="1">
      <alignment wrapText="1"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177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2" xfId="0" applyFont="1" applyFill="1" applyBorder="1" applyAlignment="1">
      <alignment wrapText="1"/>
    </xf>
    <xf numFmtId="0" fontId="17" fillId="0" borderId="32" xfId="0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3" xfId="0" applyFont="1" applyBorder="1" applyAlignment="1">
      <alignment/>
    </xf>
    <xf numFmtId="0" fontId="8" fillId="33" borderId="32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7" fillId="35" borderId="32" xfId="0" applyFont="1" applyFill="1" applyBorder="1" applyAlignment="1">
      <alignment wrapText="1"/>
    </xf>
    <xf numFmtId="0" fontId="16" fillId="0" borderId="32" xfId="0" applyFont="1" applyBorder="1" applyAlignment="1">
      <alignment wrapText="1"/>
    </xf>
    <xf numFmtId="0" fontId="12" fillId="36" borderId="32" xfId="0" applyFont="1" applyFill="1" applyBorder="1" applyAlignment="1">
      <alignment wrapText="1"/>
    </xf>
    <xf numFmtId="0" fontId="7" fillId="35" borderId="34" xfId="0" applyFont="1" applyFill="1" applyBorder="1" applyAlignment="1">
      <alignment wrapText="1"/>
    </xf>
    <xf numFmtId="0" fontId="13" fillId="0" borderId="3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12" fillId="37" borderId="32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7" fillId="38" borderId="32" xfId="0" applyFont="1" applyFill="1" applyBorder="1" applyAlignment="1">
      <alignment wrapText="1"/>
    </xf>
    <xf numFmtId="0" fontId="6" fillId="0" borderId="34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6" fillId="35" borderId="34" xfId="0" applyFont="1" applyFill="1" applyBorder="1" applyAlignment="1">
      <alignment wrapText="1"/>
    </xf>
    <xf numFmtId="0" fontId="16" fillId="35" borderId="36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6" fillId="35" borderId="37" xfId="0" applyFont="1" applyFill="1" applyBorder="1" applyAlignment="1">
      <alignment/>
    </xf>
    <xf numFmtId="0" fontId="17" fillId="35" borderId="38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7" fillId="35" borderId="32" xfId="0" applyFont="1" applyFill="1" applyBorder="1" applyAlignment="1">
      <alignment wrapText="1"/>
    </xf>
    <xf numFmtId="0" fontId="17" fillId="0" borderId="39" xfId="0" applyFont="1" applyBorder="1" applyAlignment="1">
      <alignment wrapText="1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1" xfId="0" applyFont="1" applyBorder="1" applyAlignment="1">
      <alignment horizontal="right"/>
    </xf>
    <xf numFmtId="176" fontId="17" fillId="0" borderId="41" xfId="57" applyNumberFormat="1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18" xfId="0" applyFont="1" applyBorder="1" applyAlignment="1">
      <alignment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3" xfId="0" applyFont="1" applyBorder="1" applyAlignment="1">
      <alignment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3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4" xfId="0" applyFont="1" applyBorder="1" applyAlignment="1">
      <alignment/>
    </xf>
    <xf numFmtId="0" fontId="16" fillId="35" borderId="45" xfId="0" applyFont="1" applyFill="1" applyBorder="1" applyAlignment="1">
      <alignment/>
    </xf>
    <xf numFmtId="0" fontId="17" fillId="0" borderId="46" xfId="0" applyFont="1" applyBorder="1" applyAlignment="1">
      <alignment/>
    </xf>
    <xf numFmtId="0" fontId="17" fillId="0" borderId="17" xfId="0" applyFont="1" applyBorder="1" applyAlignment="1">
      <alignment horizontal="center"/>
    </xf>
    <xf numFmtId="177" fontId="16" fillId="0" borderId="0" xfId="0" applyNumberFormat="1" applyFont="1" applyAlignment="1">
      <alignment/>
    </xf>
    <xf numFmtId="0" fontId="16" fillId="35" borderId="47" xfId="0" applyFont="1" applyFill="1" applyBorder="1" applyAlignment="1">
      <alignment/>
    </xf>
    <xf numFmtId="0" fontId="16" fillId="35" borderId="18" xfId="0" applyFont="1" applyFill="1" applyBorder="1" applyAlignment="1">
      <alignment/>
    </xf>
    <xf numFmtId="0" fontId="17" fillId="0" borderId="47" xfId="0" applyFont="1" applyBorder="1" applyAlignment="1">
      <alignment/>
    </xf>
    <xf numFmtId="0" fontId="17" fillId="0" borderId="18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0"/>
  <sheetViews>
    <sheetView tabSelected="1" view="pageBreakPreview" zoomScale="80" zoomScaleNormal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8" sqref="A8:N8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15.7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15"/>
      <c r="D2" s="315"/>
      <c r="E2" s="316" t="s">
        <v>470</v>
      </c>
      <c r="F2" s="315"/>
      <c r="G2" s="315"/>
      <c r="H2" s="315"/>
      <c r="I2" s="315"/>
      <c r="J2" s="315"/>
      <c r="K2" s="315"/>
      <c r="L2" s="315"/>
      <c r="M2" s="317"/>
      <c r="N2" s="317"/>
      <c r="O2" s="317"/>
      <c r="P2" s="317"/>
      <c r="Q2" s="317"/>
    </row>
    <row r="3" spans="1:17" ht="87.75" customHeight="1">
      <c r="A3" s="180"/>
      <c r="B3" s="417" t="s">
        <v>485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317"/>
      <c r="N3" s="317"/>
      <c r="O3" s="317"/>
      <c r="P3" s="317"/>
      <c r="Q3" s="317"/>
    </row>
    <row r="4" spans="1:17" ht="21.75" customHeight="1" hidden="1">
      <c r="A4" s="182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17"/>
      <c r="N4" s="317"/>
      <c r="O4" s="317"/>
      <c r="P4" s="317"/>
      <c r="Q4" s="317"/>
    </row>
    <row r="5" spans="1:12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19" t="s">
        <v>483</v>
      </c>
      <c r="B6" s="419"/>
      <c r="C6" s="419"/>
      <c r="D6" s="419"/>
      <c r="E6" s="419"/>
      <c r="F6" s="419"/>
      <c r="G6" s="419"/>
      <c r="H6" s="419"/>
      <c r="I6" s="415"/>
      <c r="J6" s="415"/>
      <c r="K6" s="415"/>
      <c r="L6" s="415"/>
      <c r="M6" s="415"/>
      <c r="N6" s="415"/>
    </row>
    <row r="7" spans="1:14" ht="15" customHeight="1">
      <c r="A7" s="414" t="s">
        <v>331</v>
      </c>
      <c r="B7" s="414"/>
      <c r="C7" s="414"/>
      <c r="D7" s="414"/>
      <c r="E7" s="414"/>
      <c r="F7" s="414"/>
      <c r="G7" s="414"/>
      <c r="H7" s="414"/>
      <c r="I7" s="415"/>
      <c r="J7" s="415"/>
      <c r="K7" s="415"/>
      <c r="L7" s="415"/>
      <c r="M7" s="415"/>
      <c r="N7" s="415"/>
    </row>
    <row r="8" spans="1:14" ht="15" customHeight="1">
      <c r="A8" s="414" t="s">
        <v>449</v>
      </c>
      <c r="B8" s="414"/>
      <c r="C8" s="414"/>
      <c r="D8" s="414"/>
      <c r="E8" s="414"/>
      <c r="F8" s="414"/>
      <c r="G8" s="414"/>
      <c r="H8" s="414"/>
      <c r="I8" s="415"/>
      <c r="J8" s="415"/>
      <c r="K8" s="415"/>
      <c r="L8" s="415"/>
      <c r="M8" s="415"/>
      <c r="N8" s="415"/>
    </row>
    <row r="9" spans="1:14" ht="34.5" customHeight="1">
      <c r="A9" s="416" t="s">
        <v>330</v>
      </c>
      <c r="B9" s="416"/>
      <c r="C9" s="416"/>
      <c r="D9" s="416"/>
      <c r="E9" s="416"/>
      <c r="F9" s="416"/>
      <c r="G9" s="415"/>
      <c r="H9" s="415"/>
      <c r="I9" s="415"/>
      <c r="J9" s="415"/>
      <c r="K9" s="415"/>
      <c r="L9" s="415"/>
      <c r="M9" s="415"/>
      <c r="N9" s="415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22" t="s">
        <v>0</v>
      </c>
      <c r="B12" s="424" t="s">
        <v>143</v>
      </c>
      <c r="C12" s="424" t="s">
        <v>1</v>
      </c>
      <c r="D12" s="424" t="s">
        <v>2</v>
      </c>
      <c r="E12" s="424" t="s">
        <v>3</v>
      </c>
      <c r="F12" s="412" t="s">
        <v>4</v>
      </c>
      <c r="G12" s="411" t="s">
        <v>181</v>
      </c>
      <c r="H12" s="411"/>
      <c r="I12" s="426" t="s">
        <v>106</v>
      </c>
      <c r="J12" s="347"/>
      <c r="K12" s="404" t="s">
        <v>473</v>
      </c>
      <c r="L12" s="314" t="s">
        <v>472</v>
      </c>
      <c r="M12" s="117" t="s">
        <v>193</v>
      </c>
      <c r="N12" s="420" t="s">
        <v>435</v>
      </c>
      <c r="U12" s="185"/>
      <c r="V12" s="185"/>
    </row>
    <row r="13" spans="1:14" ht="19.5" customHeight="1">
      <c r="A13" s="423"/>
      <c r="B13" s="425"/>
      <c r="C13" s="425"/>
      <c r="D13" s="425"/>
      <c r="E13" s="425"/>
      <c r="F13" s="413"/>
      <c r="G13" s="49" t="s">
        <v>178</v>
      </c>
      <c r="H13" s="49" t="s">
        <v>165</v>
      </c>
      <c r="I13" s="427"/>
      <c r="J13" s="72" t="s">
        <v>167</v>
      </c>
      <c r="K13" s="383" t="s">
        <v>478</v>
      </c>
      <c r="L13" s="405" t="s">
        <v>484</v>
      </c>
      <c r="M13" s="117" t="s">
        <v>178</v>
      </c>
      <c r="N13" s="421"/>
    </row>
    <row r="14" spans="1:14" ht="45" customHeight="1" hidden="1">
      <c r="A14" s="348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82"/>
      <c r="L14" s="96">
        <f>SUM(L15,L18)</f>
        <v>0</v>
      </c>
      <c r="M14" s="117"/>
      <c r="N14" s="213"/>
    </row>
    <row r="15" spans="1:14" ht="37.5" hidden="1">
      <c r="A15" s="349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81"/>
      <c r="L15" s="57"/>
      <c r="M15" s="117"/>
      <c r="N15" s="213"/>
    </row>
    <row r="16" spans="1:14" ht="56.25" hidden="1">
      <c r="A16" s="350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81"/>
      <c r="L16" s="57"/>
      <c r="M16" s="117"/>
      <c r="N16" s="213"/>
    </row>
    <row r="17" spans="1:14" ht="1.5" customHeight="1" hidden="1">
      <c r="A17" s="350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81"/>
      <c r="L17" s="57"/>
      <c r="M17" s="117"/>
      <c r="N17" s="213"/>
    </row>
    <row r="18" spans="1:14" ht="18.75" hidden="1">
      <c r="A18" s="349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81"/>
      <c r="L18" s="57"/>
      <c r="M18" s="117"/>
      <c r="N18" s="213"/>
    </row>
    <row r="19" spans="1:19" ht="112.5" hidden="1">
      <c r="A19" s="350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81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50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81"/>
      <c r="L20" s="57"/>
      <c r="M20" s="117"/>
      <c r="N20" s="213"/>
    </row>
    <row r="21" spans="1:14" ht="1.5" customHeight="1" hidden="1">
      <c r="A21" s="350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81"/>
      <c r="L21" s="57"/>
      <c r="M21" s="117"/>
      <c r="N21" s="213"/>
    </row>
    <row r="22" spans="1:14" ht="37.5" hidden="1">
      <c r="A22" s="350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81"/>
      <c r="L22" s="57"/>
      <c r="M22" s="117"/>
      <c r="N22" s="213"/>
    </row>
    <row r="23" spans="1:14" ht="18.75" hidden="1">
      <c r="A23" s="349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81"/>
      <c r="L23" s="57"/>
      <c r="M23" s="117"/>
      <c r="N23" s="213"/>
    </row>
    <row r="24" spans="1:14" ht="30.75" customHeight="1" hidden="1">
      <c r="A24" s="350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81"/>
      <c r="L24" s="57"/>
      <c r="M24" s="117"/>
      <c r="N24" s="213"/>
    </row>
    <row r="25" spans="1:14" ht="1.5" customHeight="1" hidden="1">
      <c r="A25" s="350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81"/>
      <c r="L25" s="57"/>
      <c r="M25" s="117"/>
      <c r="N25" s="213"/>
    </row>
    <row r="26" spans="1:14" ht="37.5" hidden="1">
      <c r="A26" s="350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81"/>
      <c r="L26" s="57"/>
      <c r="M26" s="117"/>
      <c r="N26" s="213"/>
    </row>
    <row r="27" spans="1:14" ht="37.5" hidden="1">
      <c r="A27" s="350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81"/>
      <c r="L27" s="57"/>
      <c r="M27" s="117"/>
      <c r="N27" s="213"/>
    </row>
    <row r="28" spans="1:14" ht="37.5" hidden="1">
      <c r="A28" s="350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81"/>
      <c r="L28" s="57"/>
      <c r="M28" s="117"/>
      <c r="N28" s="213"/>
    </row>
    <row r="29" spans="1:14" ht="93.75" hidden="1">
      <c r="A29" s="350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81"/>
      <c r="L29" s="57"/>
      <c r="M29" s="117"/>
      <c r="N29" s="213"/>
    </row>
    <row r="30" spans="1:14" ht="3.75" customHeight="1" hidden="1">
      <c r="A30" s="350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81"/>
      <c r="L30" s="57"/>
      <c r="M30" s="117"/>
      <c r="N30" s="213"/>
    </row>
    <row r="31" spans="1:14" ht="56.25" hidden="1">
      <c r="A31" s="349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81"/>
      <c r="L31" s="57"/>
      <c r="M31" s="117"/>
      <c r="N31" s="213"/>
    </row>
    <row r="32" spans="1:14" ht="93.75" hidden="1">
      <c r="A32" s="350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81"/>
      <c r="L32" s="57"/>
      <c r="M32" s="117"/>
      <c r="N32" s="213"/>
    </row>
    <row r="33" spans="1:14" ht="37.5" hidden="1">
      <c r="A33" s="350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81"/>
      <c r="L33" s="57"/>
      <c r="M33" s="117"/>
      <c r="N33" s="213"/>
    </row>
    <row r="34" spans="1:14" ht="4.5" customHeight="1" hidden="1">
      <c r="A34" s="350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81"/>
      <c r="L34" s="57"/>
      <c r="M34" s="117"/>
      <c r="N34" s="213"/>
    </row>
    <row r="35" spans="1:14" ht="75" hidden="1">
      <c r="A35" s="349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81"/>
      <c r="L35" s="57"/>
      <c r="M35" s="117"/>
      <c r="N35" s="213"/>
    </row>
    <row r="36" spans="1:14" ht="31.5" customHeight="1" hidden="1">
      <c r="A36" s="350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81"/>
      <c r="L36" s="57"/>
      <c r="M36" s="117"/>
      <c r="N36" s="213"/>
    </row>
    <row r="37" spans="1:14" ht="56.25" hidden="1">
      <c r="A37" s="350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81"/>
      <c r="L37" s="57"/>
      <c r="M37" s="117"/>
      <c r="N37" s="213"/>
    </row>
    <row r="38" spans="1:14" ht="33" customHeight="1" hidden="1">
      <c r="A38" s="349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81"/>
      <c r="L38" s="57"/>
      <c r="M38" s="117"/>
      <c r="N38" s="213"/>
    </row>
    <row r="39" spans="1:14" ht="37.5" hidden="1">
      <c r="A39" s="350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50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50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50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20" t="s">
        <v>341</v>
      </c>
      <c r="B43" s="238" t="s">
        <v>147</v>
      </c>
      <c r="C43" s="243" t="s">
        <v>70</v>
      </c>
      <c r="D43" s="243" t="s">
        <v>66</v>
      </c>
      <c r="E43" s="243" t="s">
        <v>242</v>
      </c>
      <c r="F43" s="243">
        <v>100</v>
      </c>
      <c r="G43" s="245">
        <v>4929.1</v>
      </c>
      <c r="H43" s="245" t="e">
        <f>#REF!</f>
        <v>#REF!</v>
      </c>
      <c r="I43" s="246" t="e">
        <f>H43/G43</f>
        <v>#REF!</v>
      </c>
      <c r="J43" s="247" t="e">
        <f>H43-G43</f>
        <v>#REF!</v>
      </c>
      <c r="K43" s="383"/>
      <c r="L43" s="250"/>
      <c r="M43" s="117"/>
      <c r="N43" s="213">
        <v>6012.6</v>
      </c>
    </row>
    <row r="44" spans="1:14" ht="75" customHeight="1" hidden="1">
      <c r="A44" s="349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25">
        <f t="shared" si="3"/>
        <v>0</v>
      </c>
      <c r="N44" s="120">
        <f t="shared" si="3"/>
        <v>704.2</v>
      </c>
    </row>
    <row r="45" spans="1:14" ht="27" customHeight="1" hidden="1">
      <c r="A45" s="350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81"/>
      <c r="L45" s="57"/>
      <c r="M45" s="117"/>
      <c r="N45" s="213">
        <v>704.2</v>
      </c>
    </row>
    <row r="46" spans="1:14" ht="74.25" customHeight="1" hidden="1">
      <c r="A46" s="349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29">
        <f>M47</f>
        <v>0</v>
      </c>
      <c r="N46" s="121">
        <f>N47</f>
        <v>13315.199999999999</v>
      </c>
    </row>
    <row r="47" spans="1:16" ht="22.5" customHeight="1" hidden="1">
      <c r="A47" s="350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81"/>
      <c r="L47" s="57"/>
      <c r="M47" s="328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50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81"/>
      <c r="L48" s="57"/>
      <c r="M48" s="117"/>
      <c r="N48" s="213">
        <v>11912.4</v>
      </c>
      <c r="P48" s="139"/>
    </row>
    <row r="49" spans="1:14" ht="36.75" customHeight="1" hidden="1">
      <c r="A49" s="350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81"/>
      <c r="L49" s="57"/>
      <c r="M49" s="117"/>
      <c r="N49" s="213">
        <f>474.8+600</f>
        <v>1074.8</v>
      </c>
    </row>
    <row r="50" spans="1:14" ht="39" customHeight="1" hidden="1">
      <c r="A50" s="350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81"/>
      <c r="L50" s="57"/>
      <c r="M50" s="117"/>
      <c r="N50" s="213">
        <v>328</v>
      </c>
    </row>
    <row r="51" spans="1:14" ht="41.25" customHeight="1" hidden="1">
      <c r="A51" s="351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84"/>
      <c r="L51" s="105">
        <f>L52+L56+L60</f>
        <v>0</v>
      </c>
      <c r="M51" s="326">
        <f>M52+M56+M60</f>
        <v>0</v>
      </c>
      <c r="N51" s="126">
        <f>N52+N56+N60</f>
        <v>2172.3</v>
      </c>
    </row>
    <row r="52" spans="1:14" ht="75.75" customHeight="1" hidden="1">
      <c r="A52" s="350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25">
        <f>M53+M54+M55</f>
        <v>0</v>
      </c>
      <c r="N52" s="120">
        <f>N53+N54+N55</f>
        <v>1171</v>
      </c>
    </row>
    <row r="53" spans="1:14" ht="112.5" hidden="1">
      <c r="A53" s="350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81"/>
      <c r="L53" s="57"/>
      <c r="M53" s="117"/>
      <c r="N53" s="213">
        <v>1124.7</v>
      </c>
    </row>
    <row r="54" spans="1:14" ht="36.75" customHeight="1" hidden="1">
      <c r="A54" s="350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81"/>
      <c r="L54" s="57"/>
      <c r="M54" s="117"/>
      <c r="N54" s="213">
        <v>40.3</v>
      </c>
    </row>
    <row r="55" spans="1:14" ht="38.25" customHeight="1" hidden="1">
      <c r="A55" s="350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81"/>
      <c r="L55" s="57"/>
      <c r="M55" s="117"/>
      <c r="N55" s="213">
        <v>6</v>
      </c>
    </row>
    <row r="56" spans="1:14" ht="36.75" customHeight="1" hidden="1">
      <c r="A56" s="350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29">
        <f t="shared" si="4"/>
        <v>0</v>
      </c>
      <c r="N56" s="121">
        <f t="shared" si="4"/>
        <v>1001.3</v>
      </c>
    </row>
    <row r="57" spans="1:14" ht="57" customHeight="1" hidden="1">
      <c r="A57" s="350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81"/>
      <c r="L57" s="57"/>
      <c r="M57" s="117"/>
      <c r="N57" s="213">
        <v>892.8</v>
      </c>
    </row>
    <row r="58" spans="1:14" ht="36.75" customHeight="1" hidden="1">
      <c r="A58" s="350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81"/>
      <c r="L58" s="57"/>
      <c r="M58" s="117"/>
      <c r="N58" s="213">
        <v>108.5</v>
      </c>
    </row>
    <row r="59" spans="1:14" ht="31.5" customHeight="1" hidden="1">
      <c r="A59" s="350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49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50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81"/>
      <c r="L61" s="57"/>
      <c r="M61" s="117"/>
      <c r="N61" s="213"/>
    </row>
    <row r="62" spans="1:14" ht="31.5" customHeight="1" hidden="1">
      <c r="A62" s="350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50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81"/>
      <c r="L63" s="57">
        <v>0</v>
      </c>
      <c r="M63" s="117"/>
      <c r="N63" s="213"/>
    </row>
    <row r="64" spans="1:14" ht="34.5" customHeight="1" hidden="1">
      <c r="A64" s="353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85"/>
      <c r="L64" s="172">
        <f>L65+L68+L156</f>
        <v>0</v>
      </c>
      <c r="M64" s="330" t="e">
        <f>M65+M68+M156</f>
        <v>#REF!</v>
      </c>
      <c r="N64" s="215">
        <f>N65+N68+N156</f>
        <v>375859.39999999997</v>
      </c>
    </row>
    <row r="65" spans="1:14" ht="27" customHeight="1" hidden="1">
      <c r="A65" s="351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78"/>
      <c r="L65" s="103">
        <f aca="true" t="shared" si="7" ref="L65:N66">L66</f>
        <v>0</v>
      </c>
      <c r="M65" s="324">
        <f t="shared" si="7"/>
        <v>0</v>
      </c>
      <c r="N65" s="124">
        <f t="shared" si="7"/>
        <v>180</v>
      </c>
    </row>
    <row r="66" spans="1:14" ht="75.75" customHeight="1" hidden="1">
      <c r="A66" s="349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81"/>
      <c r="L66" s="57"/>
      <c r="M66" s="328">
        <f t="shared" si="7"/>
        <v>0</v>
      </c>
      <c r="N66" s="122">
        <f t="shared" si="7"/>
        <v>180</v>
      </c>
    </row>
    <row r="67" spans="1:14" ht="40.5" customHeight="1" hidden="1">
      <c r="A67" s="350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81"/>
      <c r="L67" s="57"/>
      <c r="M67" s="117"/>
      <c r="N67" s="213">
        <v>180</v>
      </c>
    </row>
    <row r="68" spans="1:14" ht="27.75" customHeight="1" hidden="1">
      <c r="A68" s="351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84"/>
      <c r="L68" s="106">
        <f t="shared" si="8"/>
        <v>0</v>
      </c>
      <c r="M68" s="331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51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84"/>
      <c r="L69" s="105">
        <f>L70</f>
        <v>0</v>
      </c>
      <c r="M69" s="326">
        <f>M70</f>
        <v>0</v>
      </c>
      <c r="N69" s="126">
        <f>N70</f>
        <v>66344.3</v>
      </c>
    </row>
    <row r="70" spans="1:14" ht="112.5" hidden="1">
      <c r="A70" s="350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0"/>
      <c r="M70" s="332">
        <f>M71+M75+M81+M79</f>
        <v>0</v>
      </c>
      <c r="N70" s="128">
        <f>N71+N75+N81+N79</f>
        <v>66344.3</v>
      </c>
    </row>
    <row r="71" spans="1:14" ht="56.25" hidden="1">
      <c r="A71" s="350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25">
        <f>M72+M73+M74</f>
        <v>0</v>
      </c>
      <c r="N71" s="120">
        <f>N72+N73+N74</f>
        <v>31944.3</v>
      </c>
    </row>
    <row r="72" spans="1:14" ht="54.75" customHeight="1" hidden="1">
      <c r="A72" s="350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81"/>
      <c r="L72" s="57"/>
      <c r="M72" s="117"/>
      <c r="N72" s="213">
        <v>22195.5</v>
      </c>
    </row>
    <row r="73" spans="1:14" ht="38.25" customHeight="1" hidden="1">
      <c r="A73" s="350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81"/>
      <c r="L73" s="57"/>
      <c r="M73" s="117"/>
      <c r="N73" s="213">
        <v>8875.7</v>
      </c>
    </row>
    <row r="74" spans="1:14" ht="36.75" customHeight="1" hidden="1">
      <c r="A74" s="350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81"/>
      <c r="L74" s="57"/>
      <c r="M74" s="117"/>
      <c r="N74" s="213">
        <v>873.1</v>
      </c>
    </row>
    <row r="75" spans="1:17" ht="93.75" customHeight="1" hidden="1">
      <c r="A75" s="350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81"/>
      <c r="L75" s="57"/>
      <c r="M75" s="328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50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81"/>
      <c r="L76" s="57"/>
      <c r="M76" s="117"/>
      <c r="N76" s="213">
        <f>31880-283</f>
        <v>31597</v>
      </c>
    </row>
    <row r="77" spans="1:14" ht="37.5" customHeight="1" hidden="1">
      <c r="A77" s="350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81"/>
      <c r="L77" s="57"/>
      <c r="M77" s="117"/>
      <c r="N77" s="213">
        <v>2520</v>
      </c>
    </row>
    <row r="78" spans="1:14" ht="37.5" customHeight="1" hidden="1">
      <c r="A78" s="350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81"/>
      <c r="L78" s="57"/>
      <c r="M78" s="117"/>
      <c r="N78" s="213">
        <v>283</v>
      </c>
    </row>
    <row r="79" spans="1:14" ht="38.25" customHeight="1" hidden="1">
      <c r="A79" s="350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81"/>
      <c r="L79" s="57"/>
      <c r="M79" s="117"/>
      <c r="N79" s="213"/>
    </row>
    <row r="80" spans="1:14" ht="39.75" customHeight="1" hidden="1">
      <c r="A80" s="350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81"/>
      <c r="L80" s="57"/>
      <c r="M80" s="117"/>
      <c r="N80" s="213"/>
    </row>
    <row r="81" spans="1:14" ht="57" customHeight="1" hidden="1">
      <c r="A81" s="350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81"/>
      <c r="L81" s="57"/>
      <c r="M81" s="117"/>
      <c r="N81" s="213"/>
    </row>
    <row r="82" spans="1:14" ht="39.75" customHeight="1" hidden="1">
      <c r="A82" s="350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81"/>
      <c r="L82" s="57"/>
      <c r="M82" s="117"/>
      <c r="N82" s="213"/>
    </row>
    <row r="83" spans="1:14" s="21" customFormat="1" ht="21.75" customHeight="1" hidden="1">
      <c r="A83" s="351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86"/>
      <c r="L83" s="106">
        <f>L84</f>
        <v>0</v>
      </c>
      <c r="M83" s="331">
        <f>M84</f>
        <v>0</v>
      </c>
      <c r="N83" s="127">
        <f>N84</f>
        <v>270841.4</v>
      </c>
    </row>
    <row r="84" spans="1:14" s="21" customFormat="1" ht="79.5" customHeight="1" hidden="1">
      <c r="A84" s="350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87"/>
      <c r="L84" s="229">
        <f>L85+L89+L99+L102+L93+L95+L97+L104+L106+L108</f>
        <v>0</v>
      </c>
      <c r="M84" s="333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50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81"/>
      <c r="L85" s="228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50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81"/>
      <c r="L86" s="57"/>
      <c r="M86" s="117"/>
      <c r="N86" s="213">
        <v>1025.2</v>
      </c>
    </row>
    <row r="87" spans="1:14" ht="56.25" hidden="1">
      <c r="A87" s="350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81"/>
      <c r="L87" s="227"/>
      <c r="M87" s="117"/>
      <c r="N87" s="213">
        <v>28149.9</v>
      </c>
    </row>
    <row r="88" spans="1:14" ht="56.25" hidden="1">
      <c r="A88" s="350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81"/>
      <c r="L88" s="57"/>
      <c r="M88" s="117"/>
      <c r="N88" s="213">
        <v>5927.8</v>
      </c>
    </row>
    <row r="89" spans="1:14" ht="39.75" customHeight="1" hidden="1">
      <c r="A89" s="350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27"/>
      <c r="L89" s="101">
        <f>L90+L91+L92</f>
        <v>0</v>
      </c>
      <c r="M89" s="329">
        <f>M90+M91+M92</f>
        <v>0</v>
      </c>
      <c r="N89" s="121">
        <f>N90+N91+N92</f>
        <v>12749.5</v>
      </c>
    </row>
    <row r="90" spans="1:14" ht="58.5" customHeight="1" hidden="1">
      <c r="A90" s="350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81"/>
      <c r="L90" s="57"/>
      <c r="M90" s="117"/>
      <c r="N90" s="213">
        <v>10257.7</v>
      </c>
    </row>
    <row r="91" spans="1:14" ht="42" customHeight="1" hidden="1">
      <c r="A91" s="350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81"/>
      <c r="L91" s="57"/>
      <c r="M91" s="117"/>
      <c r="N91" s="213">
        <v>2329.8</v>
      </c>
    </row>
    <row r="92" spans="1:14" ht="42" customHeight="1" hidden="1">
      <c r="A92" s="350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81"/>
      <c r="L92" s="57"/>
      <c r="M92" s="117"/>
      <c r="N92" s="213">
        <v>162</v>
      </c>
    </row>
    <row r="93" spans="1:14" s="21" customFormat="1" ht="168.75" hidden="1">
      <c r="A93" s="350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35"/>
      <c r="L93" s="104">
        <f>L94</f>
        <v>0</v>
      </c>
      <c r="M93" s="333">
        <f>M94</f>
        <v>0</v>
      </c>
      <c r="N93" s="125">
        <f>N94</f>
        <v>0</v>
      </c>
    </row>
    <row r="94" spans="1:14" ht="56.25" hidden="1">
      <c r="A94" s="350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81"/>
      <c r="L94" s="57">
        <v>0</v>
      </c>
      <c r="M94" s="117"/>
      <c r="N94" s="213"/>
    </row>
    <row r="95" spans="1:14" s="21" customFormat="1" ht="168.75" hidden="1">
      <c r="A95" s="350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35"/>
      <c r="L95" s="104">
        <f>L96</f>
        <v>0</v>
      </c>
      <c r="M95" s="333">
        <f>M96</f>
        <v>0</v>
      </c>
      <c r="N95" s="125">
        <f>N96</f>
        <v>0</v>
      </c>
    </row>
    <row r="96" spans="1:14" ht="56.25" hidden="1">
      <c r="A96" s="350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81"/>
      <c r="L96" s="57">
        <v>0</v>
      </c>
      <c r="M96" s="117"/>
      <c r="N96" s="213"/>
    </row>
    <row r="97" spans="1:14" s="21" customFormat="1" ht="187.5" hidden="1">
      <c r="A97" s="350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35"/>
      <c r="L97" s="229">
        <f>L98</f>
        <v>0</v>
      </c>
      <c r="M97" s="333">
        <f>M98</f>
        <v>0</v>
      </c>
      <c r="N97" s="125">
        <f>N98</f>
        <v>0</v>
      </c>
    </row>
    <row r="98" spans="1:14" ht="56.25" hidden="1">
      <c r="A98" s="350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81"/>
      <c r="L98" s="227"/>
      <c r="M98" s="117"/>
      <c r="N98" s="213"/>
    </row>
    <row r="99" spans="1:17" s="21" customFormat="1" ht="206.25" hidden="1">
      <c r="A99" s="350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35"/>
      <c r="L99" s="104">
        <f>L100+L101</f>
        <v>0</v>
      </c>
      <c r="M99" s="333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50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81"/>
      <c r="L100" s="227"/>
      <c r="M100" s="117"/>
      <c r="N100" s="213">
        <v>216538</v>
      </c>
    </row>
    <row r="101" spans="1:14" ht="75" hidden="1">
      <c r="A101" s="350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81"/>
      <c r="L101" s="227"/>
      <c r="M101" s="117"/>
      <c r="N101" s="213">
        <v>3828</v>
      </c>
    </row>
    <row r="102" spans="1:14" ht="78" customHeight="1" hidden="1">
      <c r="A102" s="350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81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50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81"/>
      <c r="L103" s="57"/>
      <c r="M103" s="117"/>
      <c r="N103" s="213">
        <v>2623</v>
      </c>
    </row>
    <row r="104" spans="1:14" ht="39.75" customHeight="1" hidden="1">
      <c r="A104" s="350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27"/>
      <c r="L104" s="101">
        <f>L105</f>
        <v>0</v>
      </c>
      <c r="M104" s="329">
        <f>M105</f>
        <v>0</v>
      </c>
      <c r="N104" s="121">
        <f>N105</f>
        <v>0</v>
      </c>
    </row>
    <row r="105" spans="1:14" ht="40.5" customHeight="1" hidden="1">
      <c r="A105" s="350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81"/>
      <c r="L105" s="57"/>
      <c r="M105" s="117"/>
      <c r="N105" s="213"/>
    </row>
    <row r="106" spans="1:14" ht="39" customHeight="1" hidden="1">
      <c r="A106" s="350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81"/>
      <c r="L106" s="57">
        <f>L107</f>
        <v>0</v>
      </c>
      <c r="M106" s="328">
        <f>M107</f>
        <v>0</v>
      </c>
      <c r="N106" s="122">
        <f>N107</f>
        <v>0</v>
      </c>
    </row>
    <row r="107" spans="1:14" ht="36.75" customHeight="1" hidden="1">
      <c r="A107" s="350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81"/>
      <c r="L107" s="57"/>
      <c r="M107" s="117"/>
      <c r="N107" s="213"/>
    </row>
    <row r="108" spans="1:14" ht="54.75" customHeight="1" hidden="1">
      <c r="A108" s="350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81"/>
      <c r="L108" s="57">
        <f>L109</f>
        <v>0</v>
      </c>
      <c r="M108" s="328">
        <f>M109</f>
        <v>0</v>
      </c>
      <c r="N108" s="122">
        <f>N109</f>
        <v>0</v>
      </c>
    </row>
    <row r="109" spans="1:14" ht="36.75" customHeight="1" hidden="1">
      <c r="A109" s="350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81"/>
      <c r="L109" s="57"/>
      <c r="M109" s="117"/>
      <c r="N109" s="213"/>
    </row>
    <row r="110" spans="1:14" ht="24.75" customHeight="1" hidden="1">
      <c r="A110" s="351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84"/>
      <c r="L110" s="105">
        <f aca="true" t="shared" si="11" ref="L110:N111">L111</f>
        <v>0</v>
      </c>
      <c r="M110" s="326">
        <f t="shared" si="11"/>
        <v>0</v>
      </c>
      <c r="N110" s="126">
        <f t="shared" si="11"/>
        <v>49</v>
      </c>
    </row>
    <row r="111" spans="1:14" ht="56.25" hidden="1">
      <c r="A111" s="350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81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50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81"/>
      <c r="L112" s="57"/>
      <c r="M112" s="129"/>
      <c r="N112" s="216">
        <v>49</v>
      </c>
    </row>
    <row r="113" spans="1:14" ht="25.5" customHeight="1" hidden="1">
      <c r="A113" s="351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84"/>
      <c r="L113" s="105">
        <f>L117+L114</f>
        <v>0</v>
      </c>
      <c r="M113" s="326">
        <f>M117+M114</f>
        <v>0</v>
      </c>
      <c r="N113" s="126">
        <f>N117+N114</f>
        <v>1581.1000000000001</v>
      </c>
    </row>
    <row r="114" spans="1:14" ht="60.75" customHeight="1" hidden="1">
      <c r="A114" s="349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27"/>
      <c r="L114" s="101">
        <f t="shared" si="12"/>
        <v>0</v>
      </c>
      <c r="M114" s="329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50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81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50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81"/>
      <c r="L116" s="57"/>
      <c r="M116" s="117"/>
      <c r="N116" s="213">
        <v>21.2</v>
      </c>
    </row>
    <row r="117" spans="1:14" ht="75" customHeight="1" hidden="1">
      <c r="A117" s="349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27"/>
      <c r="L117" s="101">
        <f>L118+L124+L121</f>
        <v>0</v>
      </c>
      <c r="M117" s="329">
        <f>M118+M124+M121</f>
        <v>0</v>
      </c>
      <c r="N117" s="121">
        <f>N118+N124+N121</f>
        <v>1559.9</v>
      </c>
    </row>
    <row r="118" spans="1:14" ht="22.5" customHeight="1" hidden="1">
      <c r="A118" s="350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27"/>
      <c r="L118" s="101">
        <f>L119+L120</f>
        <v>0</v>
      </c>
      <c r="M118" s="329">
        <f>M119+M120</f>
        <v>0</v>
      </c>
      <c r="N118" s="121">
        <f>N119+N120</f>
        <v>470.9</v>
      </c>
    </row>
    <row r="119" spans="1:14" ht="57.75" customHeight="1" hidden="1">
      <c r="A119" s="350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81"/>
      <c r="L119" s="57"/>
      <c r="M119" s="117"/>
      <c r="N119" s="213">
        <v>294.3</v>
      </c>
    </row>
    <row r="120" spans="1:14" ht="39" customHeight="1" hidden="1">
      <c r="A120" s="350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81"/>
      <c r="L120" s="57"/>
      <c r="M120" s="117"/>
      <c r="N120" s="213">
        <v>176.6</v>
      </c>
    </row>
    <row r="121" spans="1:14" ht="39" customHeight="1" hidden="1">
      <c r="A121" s="350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27"/>
      <c r="L121" s="101">
        <f>L122+L123</f>
        <v>0</v>
      </c>
      <c r="M121" s="327">
        <f>M122+M123</f>
        <v>0</v>
      </c>
      <c r="N121" s="121"/>
    </row>
    <row r="122" spans="1:14" s="21" customFormat="1" ht="37.5" customHeight="1" hidden="1">
      <c r="A122" s="350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81"/>
      <c r="L122" s="100"/>
      <c r="M122" s="129"/>
      <c r="N122" s="213"/>
    </row>
    <row r="123" spans="1:14" ht="45" customHeight="1" hidden="1">
      <c r="A123" s="350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81"/>
      <c r="L123" s="57"/>
      <c r="M123" s="117"/>
      <c r="N123" s="213"/>
    </row>
    <row r="124" spans="1:14" ht="40.5" customHeight="1" hidden="1">
      <c r="A124" s="350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27"/>
      <c r="L124" s="101">
        <f>L125</f>
        <v>0</v>
      </c>
      <c r="M124" s="329">
        <f>M125</f>
        <v>0</v>
      </c>
      <c r="N124" s="121">
        <f>N125</f>
        <v>1089</v>
      </c>
    </row>
    <row r="125" spans="1:14" ht="40.5" customHeight="1" hidden="1">
      <c r="A125" s="350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27"/>
      <c r="L125" s="59"/>
      <c r="M125" s="117"/>
      <c r="N125" s="213">
        <v>1089</v>
      </c>
    </row>
    <row r="126" spans="1:14" ht="26.25" customHeight="1" hidden="1">
      <c r="A126" s="354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88"/>
      <c r="L126" s="187">
        <f>L127+L131+L134+L144+L146+L148+L142</f>
        <v>0</v>
      </c>
      <c r="M126" s="334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50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27"/>
      <c r="L127" s="101">
        <f>L128+L129+L130</f>
        <v>0</v>
      </c>
      <c r="M127" s="329">
        <f>M128+M129+M130</f>
        <v>0</v>
      </c>
      <c r="N127" s="121">
        <f>N128+N129+N130</f>
        <v>2598.6</v>
      </c>
    </row>
    <row r="128" spans="1:14" s="21" customFormat="1" ht="58.5" customHeight="1" hidden="1">
      <c r="A128" s="350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81"/>
      <c r="L128" s="57"/>
      <c r="M128" s="129"/>
      <c r="N128" s="216">
        <v>2232.8</v>
      </c>
    </row>
    <row r="129" spans="1:14" s="21" customFormat="1" ht="56.25" hidden="1">
      <c r="A129" s="350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81"/>
      <c r="L129" s="57"/>
      <c r="M129" s="129"/>
      <c r="N129" s="216">
        <v>351.2</v>
      </c>
    </row>
    <row r="130" spans="1:14" s="21" customFormat="1" ht="56.25" hidden="1">
      <c r="A130" s="350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81"/>
      <c r="L130" s="57"/>
      <c r="M130" s="129"/>
      <c r="N130" s="216">
        <v>14.6</v>
      </c>
    </row>
    <row r="131" spans="1:14" ht="56.25" customHeight="1" hidden="1">
      <c r="A131" s="350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81"/>
      <c r="L131" s="57"/>
      <c r="M131" s="328">
        <f>M132+M133</f>
        <v>0</v>
      </c>
      <c r="N131" s="122">
        <f>N132+N133</f>
        <v>502</v>
      </c>
    </row>
    <row r="132" spans="1:14" ht="55.5" customHeight="1" hidden="1">
      <c r="A132" s="350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81"/>
      <c r="L132" s="57"/>
      <c r="M132" s="117"/>
      <c r="N132" s="213">
        <v>453.1</v>
      </c>
    </row>
    <row r="133" spans="1:14" ht="36.75" customHeight="1" hidden="1">
      <c r="A133" s="350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81"/>
      <c r="L133" s="57"/>
      <c r="M133" s="117"/>
      <c r="N133" s="213">
        <v>48.9</v>
      </c>
    </row>
    <row r="134" spans="1:14" ht="90.75" customHeight="1" hidden="1">
      <c r="A134" s="350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27"/>
      <c r="L134" s="101">
        <f>L135+L136+L137</f>
        <v>0</v>
      </c>
      <c r="M134" s="329">
        <f>M135+M136+M137</f>
        <v>0</v>
      </c>
      <c r="N134" s="121">
        <f>N135+N136+N137</f>
        <v>3323</v>
      </c>
    </row>
    <row r="135" spans="1:14" ht="54" customHeight="1" hidden="1">
      <c r="A135" s="350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81"/>
      <c r="L135" s="57"/>
      <c r="M135" s="117"/>
      <c r="N135" s="213">
        <v>2839.5</v>
      </c>
    </row>
    <row r="136" spans="1:14" ht="36.75" customHeight="1" hidden="1">
      <c r="A136" s="350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81"/>
      <c r="L136" s="57"/>
      <c r="M136" s="117"/>
      <c r="N136" s="213">
        <v>483.5</v>
      </c>
    </row>
    <row r="137" spans="1:14" ht="33.75" customHeight="1" hidden="1">
      <c r="A137" s="350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81"/>
      <c r="L137" s="57"/>
      <c r="M137" s="117"/>
      <c r="N137" s="213"/>
    </row>
    <row r="138" spans="1:14" ht="17.25" customHeight="1" hidden="1">
      <c r="A138" s="350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89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50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50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50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55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35"/>
      <c r="L142" s="229">
        <f>L143</f>
        <v>0</v>
      </c>
      <c r="M142" s="333">
        <f>M143</f>
        <v>0</v>
      </c>
      <c r="N142" s="125">
        <f>N143</f>
        <v>0</v>
      </c>
    </row>
    <row r="143" spans="1:14" ht="56.25" hidden="1">
      <c r="A143" s="350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81"/>
      <c r="L143" s="227"/>
      <c r="M143" s="117"/>
      <c r="N143" s="213"/>
    </row>
    <row r="144" spans="1:14" s="21" customFormat="1" ht="111" customHeight="1" hidden="1">
      <c r="A144" s="355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35"/>
      <c r="L144" s="104">
        <f>L145</f>
        <v>0</v>
      </c>
      <c r="M144" s="333">
        <f>M145</f>
        <v>0</v>
      </c>
      <c r="N144" s="125">
        <f>N145</f>
        <v>0</v>
      </c>
    </row>
    <row r="145" spans="1:14" ht="56.25" hidden="1">
      <c r="A145" s="350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81"/>
      <c r="L145" s="57"/>
      <c r="M145" s="117"/>
      <c r="N145" s="213"/>
    </row>
    <row r="146" spans="1:14" s="21" customFormat="1" ht="119.25" customHeight="1" hidden="1">
      <c r="A146" s="355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35"/>
      <c r="L146" s="104">
        <f>L147</f>
        <v>0</v>
      </c>
      <c r="M146" s="335">
        <v>192242</v>
      </c>
      <c r="N146" s="128"/>
    </row>
    <row r="147" spans="1:14" ht="56.25" hidden="1">
      <c r="A147" s="350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81"/>
      <c r="L147" s="57"/>
      <c r="M147" s="117"/>
      <c r="N147" s="213"/>
    </row>
    <row r="148" spans="1:14" ht="79.5" customHeight="1" hidden="1">
      <c r="A148" s="349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27"/>
      <c r="L148" s="101">
        <f>L151+L149</f>
        <v>0</v>
      </c>
      <c r="M148" s="327" t="e">
        <f>#REF!</f>
        <v>#REF!</v>
      </c>
      <c r="N148" s="121"/>
    </row>
    <row r="149" spans="1:14" ht="75" customHeight="1" hidden="1">
      <c r="A149" s="350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81"/>
      <c r="L149" s="100">
        <f>L150</f>
        <v>0</v>
      </c>
      <c r="M149" s="117"/>
      <c r="N149" s="213"/>
    </row>
    <row r="150" spans="1:14" ht="36.75" customHeight="1" hidden="1">
      <c r="A150" s="350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81"/>
      <c r="L150" s="57"/>
      <c r="M150" s="117"/>
      <c r="N150" s="213"/>
    </row>
    <row r="151" spans="1:14" ht="59.25" customHeight="1" hidden="1">
      <c r="A151" s="350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81"/>
      <c r="L151" s="57"/>
      <c r="M151" s="117"/>
      <c r="N151" s="213"/>
    </row>
    <row r="152" spans="1:14" ht="36.75" customHeight="1" hidden="1">
      <c r="A152" s="350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81"/>
      <c r="L152" s="57"/>
      <c r="M152" s="117"/>
      <c r="N152" s="213"/>
    </row>
    <row r="153" spans="1:14" ht="23.25" customHeight="1" hidden="1">
      <c r="A153" s="350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81"/>
      <c r="L153" s="57"/>
      <c r="M153" s="328">
        <f>M154+M155</f>
        <v>0</v>
      </c>
      <c r="N153" s="122"/>
    </row>
    <row r="154" spans="1:14" ht="51.75" customHeight="1" hidden="1">
      <c r="A154" s="350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81"/>
      <c r="L154" s="57"/>
      <c r="M154" s="117"/>
      <c r="N154" s="213"/>
    </row>
    <row r="155" spans="1:14" ht="22.5" customHeight="1" hidden="1">
      <c r="A155" s="350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81"/>
      <c r="L155" s="57"/>
      <c r="M155" s="117"/>
      <c r="N155" s="213"/>
    </row>
    <row r="156" spans="1:14" ht="24" customHeight="1" hidden="1">
      <c r="A156" s="351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84"/>
      <c r="L156" s="105">
        <f>L157+L159</f>
        <v>0</v>
      </c>
      <c r="M156" s="326">
        <f>M157+M159</f>
        <v>0</v>
      </c>
      <c r="N156" s="126">
        <f>N157+N159</f>
        <v>30440</v>
      </c>
    </row>
    <row r="157" spans="1:14" ht="99.75" customHeight="1" hidden="1">
      <c r="A157" s="356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81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50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81"/>
      <c r="L158" s="57"/>
      <c r="M158" s="117"/>
      <c r="N158" s="213">
        <v>4528</v>
      </c>
    </row>
    <row r="159" spans="1:14" ht="56.25" customHeight="1" hidden="1">
      <c r="A159" s="356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27"/>
      <c r="L159" s="101">
        <f t="shared" si="16"/>
        <v>0</v>
      </c>
      <c r="M159" s="329">
        <f t="shared" si="16"/>
        <v>0</v>
      </c>
      <c r="N159" s="121">
        <f t="shared" si="16"/>
        <v>25912</v>
      </c>
    </row>
    <row r="160" spans="1:14" ht="56.25" customHeight="1" hidden="1">
      <c r="A160" s="350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81"/>
      <c r="L160" s="57"/>
      <c r="M160" s="117"/>
      <c r="N160" s="213">
        <v>2403</v>
      </c>
    </row>
    <row r="161" spans="1:14" ht="55.5" customHeight="1" hidden="1">
      <c r="A161" s="350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81"/>
      <c r="L161" s="57"/>
      <c r="M161" s="117"/>
      <c r="N161" s="213">
        <v>1840</v>
      </c>
    </row>
    <row r="162" spans="1:14" ht="56.25" customHeight="1" hidden="1">
      <c r="A162" s="350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81"/>
      <c r="L162" s="57"/>
      <c r="M162" s="117"/>
      <c r="N162" s="213">
        <v>21669</v>
      </c>
    </row>
    <row r="163" spans="1:14" ht="27.75" customHeight="1" hidden="1">
      <c r="A163" s="357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90"/>
      <c r="L163" s="166">
        <f>L164+L170+L180</f>
        <v>0</v>
      </c>
      <c r="M163" s="336">
        <f>M164+M170+M180</f>
        <v>0</v>
      </c>
      <c r="N163" s="218">
        <f>N164+N170+N180</f>
        <v>53594.09999999999</v>
      </c>
    </row>
    <row r="164" spans="1:14" ht="62.25" customHeight="1" hidden="1">
      <c r="A164" s="351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84"/>
      <c r="L164" s="105">
        <f t="shared" si="17"/>
        <v>0</v>
      </c>
      <c r="M164" s="326">
        <f>M165</f>
        <v>0</v>
      </c>
      <c r="N164" s="126">
        <f>N165</f>
        <v>6116.2</v>
      </c>
    </row>
    <row r="165" spans="1:14" ht="76.5" customHeight="1" hidden="1">
      <c r="A165" s="350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25">
        <f>M166</f>
        <v>0</v>
      </c>
      <c r="N165" s="120">
        <f>N166</f>
        <v>6116.2</v>
      </c>
    </row>
    <row r="166" spans="1:14" ht="40.5" customHeight="1" hidden="1">
      <c r="A166" s="350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25">
        <f t="shared" si="18"/>
        <v>0</v>
      </c>
      <c r="N166" s="120">
        <f t="shared" si="18"/>
        <v>6116.2</v>
      </c>
    </row>
    <row r="167" spans="1:14" ht="38.25" customHeight="1" hidden="1">
      <c r="A167" s="350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81"/>
      <c r="L167" s="57"/>
      <c r="M167" s="117"/>
      <c r="N167" s="213">
        <v>5488.3</v>
      </c>
    </row>
    <row r="168" spans="1:14" ht="38.25" customHeight="1" hidden="1">
      <c r="A168" s="350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81"/>
      <c r="L168" s="57"/>
      <c r="M168" s="117"/>
      <c r="N168" s="213">
        <v>613.2</v>
      </c>
    </row>
    <row r="169" spans="1:14" ht="27" customHeight="1" hidden="1">
      <c r="A169" s="350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81"/>
      <c r="L169" s="57"/>
      <c r="M169" s="117">
        <v>0</v>
      </c>
      <c r="N169" s="213">
        <v>14.7</v>
      </c>
    </row>
    <row r="170" spans="1:14" ht="22.5" customHeight="1" hidden="1">
      <c r="A170" s="351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84"/>
      <c r="L170" s="105">
        <f t="shared" si="19"/>
        <v>0</v>
      </c>
      <c r="M170" s="326">
        <f t="shared" si="19"/>
        <v>0</v>
      </c>
      <c r="N170" s="126">
        <f t="shared" si="19"/>
        <v>0</v>
      </c>
    </row>
    <row r="171" spans="1:14" ht="37.5" customHeight="1" hidden="1">
      <c r="A171" s="350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81"/>
      <c r="L171" s="57"/>
      <c r="M171" s="328">
        <f>M172+M173</f>
        <v>0</v>
      </c>
      <c r="N171" s="122">
        <f>N172+N173</f>
        <v>0</v>
      </c>
    </row>
    <row r="172" spans="1:14" ht="58.5" customHeight="1" hidden="1">
      <c r="A172" s="350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81"/>
      <c r="L172" s="57"/>
      <c r="M172" s="117"/>
      <c r="N172" s="213"/>
    </row>
    <row r="173" spans="1:14" ht="37.5" customHeight="1" hidden="1">
      <c r="A173" s="350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81"/>
      <c r="L173" s="57"/>
      <c r="M173" s="117"/>
      <c r="N173" s="213"/>
    </row>
    <row r="174" spans="1:14" ht="112.5" hidden="1">
      <c r="A174" s="349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81"/>
      <c r="L174" s="57"/>
      <c r="M174" s="117"/>
      <c r="N174" s="213"/>
    </row>
    <row r="175" spans="1:14" ht="37.5" hidden="1">
      <c r="A175" s="350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81"/>
      <c r="L175" s="57"/>
      <c r="M175" s="117"/>
      <c r="N175" s="213"/>
    </row>
    <row r="176" spans="1:14" ht="30.75" customHeight="1" hidden="1">
      <c r="A176" s="358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81"/>
      <c r="L176" s="57"/>
      <c r="M176" s="117"/>
      <c r="N176" s="213"/>
    </row>
    <row r="177" spans="1:14" ht="18.75" hidden="1">
      <c r="A177" s="350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81"/>
      <c r="L177" s="57"/>
      <c r="M177" s="117"/>
      <c r="N177" s="213"/>
    </row>
    <row r="178" spans="1:14" ht="75" hidden="1">
      <c r="A178" s="350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81"/>
      <c r="L178" s="57"/>
      <c r="M178" s="117"/>
      <c r="N178" s="213"/>
    </row>
    <row r="179" spans="1:14" ht="56.25" hidden="1">
      <c r="A179" s="350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81"/>
      <c r="L179" s="57"/>
      <c r="M179" s="117"/>
      <c r="N179" s="213"/>
    </row>
    <row r="180" spans="1:14" ht="23.25" customHeight="1" hidden="1">
      <c r="A180" s="351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86"/>
      <c r="L180" s="106">
        <f>SUM(L182:L194)+L195+L197</f>
        <v>0</v>
      </c>
      <c r="M180" s="331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50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81"/>
      <c r="L181" s="57"/>
      <c r="M181" s="117"/>
      <c r="N181" s="213"/>
    </row>
    <row r="182" spans="1:14" ht="54.75" customHeight="1" hidden="1">
      <c r="A182" s="350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81"/>
      <c r="L182" s="57"/>
      <c r="M182" s="117"/>
      <c r="N182" s="213">
        <v>211</v>
      </c>
    </row>
    <row r="183" spans="1:14" ht="39.75" customHeight="1" hidden="1">
      <c r="A183" s="350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81"/>
      <c r="L183" s="57"/>
      <c r="M183" s="117"/>
      <c r="N183" s="213"/>
    </row>
    <row r="184" spans="1:14" ht="57" customHeight="1" hidden="1">
      <c r="A184" s="350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81"/>
      <c r="L184" s="57"/>
      <c r="M184" s="117"/>
      <c r="N184" s="213"/>
    </row>
    <row r="185" spans="1:14" ht="56.25" customHeight="1" hidden="1">
      <c r="A185" s="350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81"/>
      <c r="L185" s="57"/>
      <c r="M185" s="117"/>
      <c r="N185" s="213">
        <v>1271.9</v>
      </c>
    </row>
    <row r="186" spans="1:14" ht="116.25" customHeight="1" hidden="1">
      <c r="A186" s="350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81"/>
      <c r="L186" s="57"/>
      <c r="M186" s="117"/>
      <c r="N186" s="213"/>
    </row>
    <row r="187" spans="1:14" ht="117.75" customHeight="1" hidden="1">
      <c r="A187" s="350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81"/>
      <c r="L187" s="57"/>
      <c r="M187" s="117"/>
      <c r="N187" s="213">
        <v>9802.7</v>
      </c>
    </row>
    <row r="188" spans="1:14" ht="61.5" customHeight="1" hidden="1">
      <c r="A188" s="350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81"/>
      <c r="L188" s="227"/>
      <c r="M188" s="117"/>
      <c r="N188" s="213">
        <v>4183.7</v>
      </c>
    </row>
    <row r="189" spans="1:14" ht="114.75" customHeight="1" hidden="1">
      <c r="A189" s="350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81"/>
      <c r="L189" s="57"/>
      <c r="M189" s="117"/>
      <c r="N189" s="213">
        <v>127</v>
      </c>
    </row>
    <row r="190" spans="1:14" ht="123" customHeight="1" hidden="1">
      <c r="A190" s="350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81"/>
      <c r="L190" s="57"/>
      <c r="M190" s="117"/>
      <c r="N190" s="213">
        <v>278</v>
      </c>
    </row>
    <row r="191" spans="1:14" ht="123" customHeight="1" hidden="1">
      <c r="A191" s="350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81"/>
      <c r="L191" s="57"/>
      <c r="M191" s="117"/>
      <c r="N191" s="213">
        <v>395</v>
      </c>
    </row>
    <row r="192" spans="1:14" ht="111.75" customHeight="1" hidden="1">
      <c r="A192" s="350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81"/>
      <c r="L192" s="57"/>
      <c r="M192" s="117"/>
      <c r="N192" s="213">
        <v>729.6</v>
      </c>
    </row>
    <row r="193" spans="1:14" ht="111.75" customHeight="1" hidden="1">
      <c r="A193" s="350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81"/>
      <c r="L193" s="57"/>
      <c r="M193" s="117"/>
      <c r="N193" s="213">
        <v>71</v>
      </c>
    </row>
    <row r="194" spans="1:14" ht="96" customHeight="1" hidden="1">
      <c r="A194" s="350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81"/>
      <c r="L194" s="57"/>
      <c r="M194" s="117"/>
      <c r="N194" s="213">
        <v>0</v>
      </c>
    </row>
    <row r="195" spans="1:14" ht="27" customHeight="1" hidden="1">
      <c r="A195" s="350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81"/>
      <c r="L195" s="57"/>
      <c r="M195" s="328">
        <f>M196</f>
        <v>0</v>
      </c>
      <c r="N195" s="122">
        <f>N196</f>
        <v>42</v>
      </c>
    </row>
    <row r="196" spans="1:14" ht="22.5" customHeight="1" hidden="1">
      <c r="A196" s="350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81"/>
      <c r="L196" s="57"/>
      <c r="M196" s="117"/>
      <c r="N196" s="213">
        <v>42</v>
      </c>
    </row>
    <row r="197" spans="1:14" ht="37.5" customHeight="1" hidden="1">
      <c r="A197" s="349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27"/>
      <c r="L197" s="101">
        <f>L200+L201</f>
        <v>0</v>
      </c>
      <c r="M197" s="329">
        <f>M200+M201</f>
        <v>0</v>
      </c>
      <c r="N197" s="121">
        <f>N200+N201</f>
        <v>30366</v>
      </c>
    </row>
    <row r="198" spans="1:14" ht="37.5" hidden="1">
      <c r="A198" s="350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81"/>
      <c r="L198" s="57"/>
      <c r="M198" s="117"/>
      <c r="N198" s="213"/>
    </row>
    <row r="199" spans="1:14" ht="37.5" hidden="1">
      <c r="A199" s="350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81"/>
      <c r="L199" s="57"/>
      <c r="M199" s="117"/>
      <c r="N199" s="213"/>
    </row>
    <row r="200" spans="1:14" ht="45" customHeight="1" hidden="1">
      <c r="A200" s="350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81"/>
      <c r="L200" s="57"/>
      <c r="M200" s="117"/>
      <c r="N200" s="213">
        <v>5531.4</v>
      </c>
    </row>
    <row r="201" spans="1:14" ht="25.5" customHeight="1" hidden="1">
      <c r="A201" s="350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81"/>
      <c r="L201" s="57"/>
      <c r="M201" s="117"/>
      <c r="N201" s="213">
        <v>24834.6</v>
      </c>
    </row>
    <row r="202" spans="1:14" ht="48.75" customHeight="1" hidden="1">
      <c r="A202" s="359" t="s">
        <v>15</v>
      </c>
      <c r="B202" s="221">
        <v>818</v>
      </c>
      <c r="C202" s="222"/>
      <c r="D202" s="222"/>
      <c r="E202" s="222"/>
      <c r="F202" s="222"/>
      <c r="G202" s="223">
        <f aca="true" t="shared" si="23" ref="G202:N202">G203+G204+G205</f>
        <v>1945.1999999999998</v>
      </c>
      <c r="H202" s="223">
        <f t="shared" si="23"/>
        <v>4891.5</v>
      </c>
      <c r="I202" s="223" t="e">
        <f t="shared" si="23"/>
        <v>#DIV/0!</v>
      </c>
      <c r="J202" s="224">
        <f t="shared" si="23"/>
        <v>2946.3</v>
      </c>
      <c r="K202" s="391"/>
      <c r="L202" s="225">
        <f t="shared" si="23"/>
        <v>0</v>
      </c>
      <c r="M202" s="337">
        <f t="shared" si="23"/>
        <v>0</v>
      </c>
      <c r="N202" s="226">
        <f t="shared" si="23"/>
        <v>2875.8999999999996</v>
      </c>
    </row>
    <row r="203" spans="1:14" ht="42.75" customHeight="1" hidden="1">
      <c r="A203" s="350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81"/>
      <c r="L203" s="57"/>
      <c r="M203" s="117"/>
      <c r="N203" s="213">
        <v>1517.8</v>
      </c>
    </row>
    <row r="204" spans="1:14" ht="25.5" customHeight="1" hidden="1">
      <c r="A204" s="350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81"/>
      <c r="L204" s="57"/>
      <c r="M204" s="117"/>
      <c r="N204" s="213">
        <v>1292.1</v>
      </c>
    </row>
    <row r="205" spans="1:14" ht="30" customHeight="1" hidden="1" thickBot="1">
      <c r="A205" s="360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92"/>
      <c r="L205" s="158"/>
      <c r="M205" s="117"/>
      <c r="N205" s="213">
        <v>66</v>
      </c>
    </row>
    <row r="206" spans="1:14" ht="63" customHeight="1">
      <c r="A206" s="318" t="s">
        <v>450</v>
      </c>
      <c r="B206" s="252">
        <v>303</v>
      </c>
      <c r="C206" s="233" t="s">
        <v>66</v>
      </c>
      <c r="D206" s="233" t="s">
        <v>67</v>
      </c>
      <c r="E206" s="256"/>
      <c r="F206" s="256"/>
      <c r="G206" s="257">
        <v>1290.8</v>
      </c>
      <c r="H206" s="234">
        <v>822.8</v>
      </c>
      <c r="I206" s="258">
        <f aca="true" t="shared" si="24" ref="I206:I211">H206/G206</f>
        <v>0.6374341493647351</v>
      </c>
      <c r="J206" s="259">
        <f aca="true" t="shared" si="25" ref="J206:J211">H206-G206</f>
        <v>-468</v>
      </c>
      <c r="K206" s="400"/>
      <c r="L206" s="260"/>
      <c r="M206" s="324">
        <f>M207</f>
        <v>0</v>
      </c>
      <c r="N206" s="124">
        <f>N207</f>
        <v>191</v>
      </c>
    </row>
    <row r="207" spans="1:14" ht="60" customHeight="1" hidden="1">
      <c r="A207" s="320" t="s">
        <v>276</v>
      </c>
      <c r="B207" s="254">
        <v>303</v>
      </c>
      <c r="C207" s="243" t="s">
        <v>66</v>
      </c>
      <c r="D207" s="243" t="s">
        <v>67</v>
      </c>
      <c r="E207" s="243" t="s">
        <v>252</v>
      </c>
      <c r="F207" s="243">
        <v>123</v>
      </c>
      <c r="G207" s="240">
        <f>G208</f>
        <v>0</v>
      </c>
      <c r="H207" s="240">
        <f>H208</f>
        <v>205</v>
      </c>
      <c r="I207" s="246" t="e">
        <f t="shared" si="24"/>
        <v>#DIV/0!</v>
      </c>
      <c r="J207" s="247">
        <f t="shared" si="25"/>
        <v>205</v>
      </c>
      <c r="K207" s="383"/>
      <c r="L207" s="250"/>
      <c r="M207" s="117"/>
      <c r="N207" s="213">
        <v>191</v>
      </c>
    </row>
    <row r="208" spans="1:14" ht="67.5" customHeight="1" hidden="1">
      <c r="A208" s="320" t="s">
        <v>6</v>
      </c>
      <c r="B208" s="254">
        <v>303</v>
      </c>
      <c r="C208" s="243" t="s">
        <v>66</v>
      </c>
      <c r="D208" s="243" t="s">
        <v>67</v>
      </c>
      <c r="E208" s="243" t="s">
        <v>7</v>
      </c>
      <c r="F208" s="243"/>
      <c r="G208" s="245"/>
      <c r="H208" s="245">
        <f>H209</f>
        <v>205</v>
      </c>
      <c r="I208" s="246" t="e">
        <f t="shared" si="24"/>
        <v>#DIV/0!</v>
      </c>
      <c r="J208" s="247">
        <f t="shared" si="25"/>
        <v>205</v>
      </c>
      <c r="K208" s="383"/>
      <c r="L208" s="250"/>
      <c r="M208" s="117"/>
      <c r="N208" s="213"/>
    </row>
    <row r="209" spans="1:14" ht="18" hidden="1">
      <c r="A209" s="320" t="s">
        <v>8</v>
      </c>
      <c r="B209" s="254">
        <v>303</v>
      </c>
      <c r="C209" s="243" t="s">
        <v>66</v>
      </c>
      <c r="D209" s="243" t="s">
        <v>67</v>
      </c>
      <c r="E209" s="243" t="s">
        <v>161</v>
      </c>
      <c r="F209" s="243"/>
      <c r="G209" s="245"/>
      <c r="H209" s="245">
        <f>H210</f>
        <v>205</v>
      </c>
      <c r="I209" s="246" t="e">
        <f t="shared" si="24"/>
        <v>#DIV/0!</v>
      </c>
      <c r="J209" s="247">
        <f t="shared" si="25"/>
        <v>205</v>
      </c>
      <c r="K209" s="383"/>
      <c r="L209" s="250"/>
      <c r="M209" s="117"/>
      <c r="N209" s="213"/>
    </row>
    <row r="210" spans="1:14" ht="31.5" hidden="1">
      <c r="A210" s="320" t="s">
        <v>9</v>
      </c>
      <c r="B210" s="254">
        <v>303</v>
      </c>
      <c r="C210" s="243" t="s">
        <v>66</v>
      </c>
      <c r="D210" s="243" t="s">
        <v>67</v>
      </c>
      <c r="E210" s="243" t="s">
        <v>161</v>
      </c>
      <c r="F210" s="243">
        <v>500</v>
      </c>
      <c r="G210" s="249"/>
      <c r="H210" s="249">
        <v>205</v>
      </c>
      <c r="I210" s="246" t="e">
        <f t="shared" si="24"/>
        <v>#DIV/0!</v>
      </c>
      <c r="J210" s="247">
        <f t="shared" si="25"/>
        <v>205</v>
      </c>
      <c r="K210" s="383"/>
      <c r="L210" s="250"/>
      <c r="M210" s="117"/>
      <c r="N210" s="213"/>
    </row>
    <row r="211" spans="1:14" ht="35.25" customHeight="1">
      <c r="A211" s="320" t="s">
        <v>262</v>
      </c>
      <c r="B211" s="254">
        <v>303</v>
      </c>
      <c r="C211" s="243" t="s">
        <v>66</v>
      </c>
      <c r="D211" s="243" t="s">
        <v>67</v>
      </c>
      <c r="E211" s="243" t="s">
        <v>252</v>
      </c>
      <c r="F211" s="243">
        <v>200</v>
      </c>
      <c r="G211" s="240">
        <v>1</v>
      </c>
      <c r="H211" s="240" t="e">
        <f>H212</f>
        <v>#REF!</v>
      </c>
      <c r="I211" s="246" t="e">
        <f t="shared" si="24"/>
        <v>#REF!</v>
      </c>
      <c r="J211" s="247" t="e">
        <f t="shared" si="25"/>
        <v>#REF!</v>
      </c>
      <c r="K211" s="383"/>
      <c r="L211" s="250"/>
      <c r="M211" s="117"/>
      <c r="N211" s="213"/>
    </row>
    <row r="212" spans="1:14" ht="81.75" customHeight="1">
      <c r="A212" s="318" t="s">
        <v>10</v>
      </c>
      <c r="B212" s="253">
        <v>303</v>
      </c>
      <c r="C212" s="233" t="s">
        <v>66</v>
      </c>
      <c r="D212" s="233" t="s">
        <v>68</v>
      </c>
      <c r="E212" s="233"/>
      <c r="F212" s="256"/>
      <c r="G212" s="234" t="e">
        <f>#REF!</f>
        <v>#REF!</v>
      </c>
      <c r="H212" s="234" t="e">
        <f>#REF!</f>
        <v>#REF!</v>
      </c>
      <c r="I212" s="234" t="e">
        <f>#REF!</f>
        <v>#REF!</v>
      </c>
      <c r="J212" s="235" t="e">
        <f>#REF!</f>
        <v>#REF!</v>
      </c>
      <c r="K212" s="393">
        <v>1257.8</v>
      </c>
      <c r="L212" s="236">
        <v>424.5</v>
      </c>
      <c r="M212" s="326">
        <f>M213+M217</f>
        <v>0</v>
      </c>
      <c r="N212" s="126">
        <f>N213+N217</f>
        <v>26005.4</v>
      </c>
    </row>
    <row r="213" spans="1:14" ht="23.25" customHeight="1">
      <c r="A213" s="320" t="s">
        <v>278</v>
      </c>
      <c r="B213" s="261">
        <v>303</v>
      </c>
      <c r="C213" s="239" t="s">
        <v>66</v>
      </c>
      <c r="D213" s="239" t="s">
        <v>68</v>
      </c>
      <c r="E213" s="239" t="s">
        <v>252</v>
      </c>
      <c r="F213" s="243"/>
      <c r="G213" s="245">
        <f>G214+G216+G217</f>
        <v>18092.7</v>
      </c>
      <c r="H213" s="245">
        <f>H214+H217</f>
        <v>30715</v>
      </c>
      <c r="I213" s="245" t="e">
        <f>I214+I217</f>
        <v>#DIV/0!</v>
      </c>
      <c r="J213" s="255">
        <f>J214+J217</f>
        <v>16770.5</v>
      </c>
      <c r="K213" s="394">
        <v>817.4</v>
      </c>
      <c r="L213" s="244">
        <v>212.4</v>
      </c>
      <c r="M213" s="325">
        <f>M214+M216+M215</f>
        <v>0</v>
      </c>
      <c r="N213" s="120">
        <f>N214+N216+N215</f>
        <v>25079.300000000003</v>
      </c>
    </row>
    <row r="214" spans="1:14" ht="81" customHeight="1">
      <c r="A214" s="320" t="s">
        <v>263</v>
      </c>
      <c r="B214" s="254">
        <v>303</v>
      </c>
      <c r="C214" s="243" t="s">
        <v>66</v>
      </c>
      <c r="D214" s="243" t="s">
        <v>68</v>
      </c>
      <c r="E214" s="243" t="s">
        <v>252</v>
      </c>
      <c r="F214" s="243">
        <v>100</v>
      </c>
      <c r="G214" s="249">
        <v>13944.5</v>
      </c>
      <c r="H214" s="249">
        <v>15357.5</v>
      </c>
      <c r="I214" s="246">
        <f>H214/G214</f>
        <v>1.1013302735845674</v>
      </c>
      <c r="J214" s="247">
        <f>H214-G214</f>
        <v>1413</v>
      </c>
      <c r="K214" s="383">
        <v>309</v>
      </c>
      <c r="L214" s="250"/>
      <c r="M214" s="117"/>
      <c r="N214" s="213">
        <v>19237</v>
      </c>
    </row>
    <row r="215" spans="1:14" ht="36.75" customHeight="1">
      <c r="A215" s="320" t="s">
        <v>262</v>
      </c>
      <c r="B215" s="254">
        <v>303</v>
      </c>
      <c r="C215" s="243" t="s">
        <v>66</v>
      </c>
      <c r="D215" s="243" t="s">
        <v>68</v>
      </c>
      <c r="E215" s="243" t="s">
        <v>252</v>
      </c>
      <c r="F215" s="243">
        <v>200</v>
      </c>
      <c r="G215" s="249">
        <v>4148.2</v>
      </c>
      <c r="H215" s="249">
        <v>15357.5</v>
      </c>
      <c r="I215" s="246">
        <f>H215/G215</f>
        <v>3.702208186683381</v>
      </c>
      <c r="J215" s="247">
        <f>H215-G215</f>
        <v>11209.3</v>
      </c>
      <c r="K215" s="383">
        <v>488.8</v>
      </c>
      <c r="L215" s="250">
        <v>207.4</v>
      </c>
      <c r="M215" s="117"/>
      <c r="N215" s="213">
        <v>5782.1</v>
      </c>
    </row>
    <row r="216" spans="1:14" ht="34.5" customHeight="1">
      <c r="A216" s="320" t="s">
        <v>279</v>
      </c>
      <c r="B216" s="254">
        <v>303</v>
      </c>
      <c r="C216" s="243" t="s">
        <v>66</v>
      </c>
      <c r="D216" s="243" t="s">
        <v>68</v>
      </c>
      <c r="E216" s="243" t="s">
        <v>252</v>
      </c>
      <c r="F216" s="243">
        <v>800</v>
      </c>
      <c r="G216" s="249">
        <v>4148.2</v>
      </c>
      <c r="H216" s="249">
        <v>15357.5</v>
      </c>
      <c r="I216" s="246">
        <f>H216/G216</f>
        <v>3.702208186683381</v>
      </c>
      <c r="J216" s="247">
        <f>H216-G216</f>
        <v>11209.3</v>
      </c>
      <c r="K216" s="383">
        <v>19.6</v>
      </c>
      <c r="L216" s="250">
        <v>4.7</v>
      </c>
      <c r="M216" s="117"/>
      <c r="N216" s="213">
        <v>60.2</v>
      </c>
    </row>
    <row r="217" spans="1:14" ht="36.75" customHeight="1" hidden="1">
      <c r="A217" s="320" t="s">
        <v>282</v>
      </c>
      <c r="B217" s="261">
        <v>303</v>
      </c>
      <c r="C217" s="239" t="s">
        <v>66</v>
      </c>
      <c r="D217" s="239" t="s">
        <v>68</v>
      </c>
      <c r="E217" s="239" t="s">
        <v>281</v>
      </c>
      <c r="F217" s="243">
        <v>100</v>
      </c>
      <c r="G217" s="249">
        <v>0</v>
      </c>
      <c r="H217" s="249">
        <v>15357.5</v>
      </c>
      <c r="I217" s="246" t="e">
        <f>H217/G217</f>
        <v>#DIV/0!</v>
      </c>
      <c r="J217" s="247">
        <f>H217-G217</f>
        <v>15357.5</v>
      </c>
      <c r="K217" s="383"/>
      <c r="L217" s="250"/>
      <c r="M217" s="117"/>
      <c r="N217" s="213">
        <v>926.1</v>
      </c>
    </row>
    <row r="218" spans="1:14" ht="24.75" customHeight="1" hidden="1">
      <c r="A218" s="318" t="s">
        <v>12</v>
      </c>
      <c r="B218" s="253">
        <v>303</v>
      </c>
      <c r="C218" s="233" t="s">
        <v>66</v>
      </c>
      <c r="D218" s="233" t="s">
        <v>72</v>
      </c>
      <c r="E218" s="256"/>
      <c r="F218" s="256"/>
      <c r="G218" s="234">
        <f aca="true" t="shared" si="26" ref="G218:M219">G219</f>
        <v>17.1</v>
      </c>
      <c r="H218" s="234">
        <f t="shared" si="26"/>
        <v>0</v>
      </c>
      <c r="I218" s="234">
        <f t="shared" si="26"/>
        <v>0</v>
      </c>
      <c r="J218" s="235">
        <f t="shared" si="26"/>
        <v>-17.1</v>
      </c>
      <c r="K218" s="393"/>
      <c r="L218" s="236">
        <f t="shared" si="26"/>
        <v>0</v>
      </c>
      <c r="M218" s="326">
        <f>M219</f>
        <v>0</v>
      </c>
      <c r="N218" s="126">
        <f>N219</f>
        <v>0</v>
      </c>
    </row>
    <row r="219" spans="1:14" ht="76.5" customHeight="1" hidden="1">
      <c r="A219" s="320" t="s">
        <v>284</v>
      </c>
      <c r="B219" s="261">
        <v>303</v>
      </c>
      <c r="C219" s="239" t="s">
        <v>66</v>
      </c>
      <c r="D219" s="239" t="s">
        <v>72</v>
      </c>
      <c r="E219" s="239" t="s">
        <v>283</v>
      </c>
      <c r="F219" s="243"/>
      <c r="G219" s="245">
        <f t="shared" si="26"/>
        <v>17.1</v>
      </c>
      <c r="H219" s="245">
        <f t="shared" si="26"/>
        <v>0</v>
      </c>
      <c r="I219" s="245">
        <f t="shared" si="26"/>
        <v>0</v>
      </c>
      <c r="J219" s="255">
        <f t="shared" si="26"/>
        <v>-17.1</v>
      </c>
      <c r="K219" s="394"/>
      <c r="L219" s="241">
        <f t="shared" si="26"/>
        <v>0</v>
      </c>
      <c r="M219" s="92">
        <f t="shared" si="26"/>
        <v>0</v>
      </c>
      <c r="N219" s="120"/>
    </row>
    <row r="220" spans="1:14" ht="45.75" customHeight="1" hidden="1">
      <c r="A220" s="320" t="s">
        <v>9</v>
      </c>
      <c r="B220" s="254">
        <v>303</v>
      </c>
      <c r="C220" s="243" t="s">
        <v>66</v>
      </c>
      <c r="D220" s="243" t="s">
        <v>72</v>
      </c>
      <c r="E220" s="243" t="s">
        <v>283</v>
      </c>
      <c r="F220" s="243">
        <v>200</v>
      </c>
      <c r="G220" s="249">
        <v>17.1</v>
      </c>
      <c r="H220" s="240"/>
      <c r="I220" s="246">
        <f>H220/G220</f>
        <v>0</v>
      </c>
      <c r="J220" s="247">
        <f aca="true" t="shared" si="27" ref="J220:J233">H220-G220</f>
        <v>-17.1</v>
      </c>
      <c r="K220" s="383"/>
      <c r="L220" s="250"/>
      <c r="M220" s="117">
        <v>0</v>
      </c>
      <c r="N220" s="213"/>
    </row>
    <row r="221" spans="1:14" ht="24.75" customHeight="1" hidden="1">
      <c r="A221" s="320" t="s">
        <v>107</v>
      </c>
      <c r="B221" s="254">
        <v>303</v>
      </c>
      <c r="C221" s="243" t="s">
        <v>66</v>
      </c>
      <c r="D221" s="243" t="s">
        <v>75</v>
      </c>
      <c r="E221" s="243" t="s">
        <v>108</v>
      </c>
      <c r="F221" s="243">
        <v>200</v>
      </c>
      <c r="G221" s="240">
        <v>300</v>
      </c>
      <c r="H221" s="240">
        <f>H222+H226</f>
        <v>0</v>
      </c>
      <c r="I221" s="246">
        <f>H221/G221</f>
        <v>0</v>
      </c>
      <c r="J221" s="247">
        <f t="shared" si="27"/>
        <v>-300</v>
      </c>
      <c r="K221" s="383"/>
      <c r="L221" s="250"/>
      <c r="M221" s="117"/>
      <c r="N221" s="213"/>
    </row>
    <row r="222" spans="1:14" ht="35.25" customHeight="1" hidden="1">
      <c r="A222" s="320" t="s">
        <v>109</v>
      </c>
      <c r="B222" s="254">
        <v>303</v>
      </c>
      <c r="C222" s="243" t="s">
        <v>66</v>
      </c>
      <c r="D222" s="243" t="s">
        <v>75</v>
      </c>
      <c r="E222" s="243" t="s">
        <v>108</v>
      </c>
      <c r="F222" s="243">
        <v>500</v>
      </c>
      <c r="G222" s="245"/>
      <c r="H222" s="245"/>
      <c r="I222" s="246"/>
      <c r="J222" s="247">
        <f t="shared" si="27"/>
        <v>0</v>
      </c>
      <c r="K222" s="383"/>
      <c r="L222" s="250"/>
      <c r="M222" s="117"/>
      <c r="N222" s="213"/>
    </row>
    <row r="223" spans="1:14" ht="57.75" customHeight="1">
      <c r="A223" s="320" t="s">
        <v>282</v>
      </c>
      <c r="B223" s="254">
        <v>303</v>
      </c>
      <c r="C223" s="243" t="s">
        <v>66</v>
      </c>
      <c r="D223" s="243" t="s">
        <v>68</v>
      </c>
      <c r="E223" s="243" t="s">
        <v>281</v>
      </c>
      <c r="F223" s="243">
        <v>100</v>
      </c>
      <c r="G223" s="245"/>
      <c r="H223" s="245"/>
      <c r="I223" s="246"/>
      <c r="J223" s="247"/>
      <c r="K223" s="383">
        <v>440.4</v>
      </c>
      <c r="L223" s="250">
        <v>212.1</v>
      </c>
      <c r="M223" s="117"/>
      <c r="N223" s="213"/>
    </row>
    <row r="224" spans="1:14" ht="63" customHeight="1">
      <c r="A224" s="352" t="s">
        <v>13</v>
      </c>
      <c r="B224" s="261">
        <v>303</v>
      </c>
      <c r="C224" s="239" t="s">
        <v>66</v>
      </c>
      <c r="D224" s="239" t="s">
        <v>74</v>
      </c>
      <c r="E224" s="239" t="s">
        <v>266</v>
      </c>
      <c r="F224" s="239">
        <v>500</v>
      </c>
      <c r="G224" s="245"/>
      <c r="H224" s="245"/>
      <c r="I224" s="246"/>
      <c r="J224" s="247"/>
      <c r="K224" s="399">
        <v>0.9</v>
      </c>
      <c r="L224" s="250"/>
      <c r="M224" s="117"/>
      <c r="N224" s="213"/>
    </row>
    <row r="225" spans="1:14" ht="32.25" customHeight="1">
      <c r="A225" s="352" t="s">
        <v>107</v>
      </c>
      <c r="B225" s="261">
        <v>303</v>
      </c>
      <c r="C225" s="239" t="s">
        <v>66</v>
      </c>
      <c r="D225" s="239" t="s">
        <v>75</v>
      </c>
      <c r="E225" s="239" t="s">
        <v>479</v>
      </c>
      <c r="F225" s="239">
        <v>800</v>
      </c>
      <c r="G225" s="245"/>
      <c r="H225" s="245"/>
      <c r="I225" s="246"/>
      <c r="J225" s="247"/>
      <c r="K225" s="399">
        <v>164.6</v>
      </c>
      <c r="L225" s="250"/>
      <c r="M225" s="117"/>
      <c r="N225" s="213"/>
    </row>
    <row r="226" spans="1:14" ht="32.25" customHeight="1">
      <c r="A226" s="318" t="s">
        <v>14</v>
      </c>
      <c r="B226" s="253">
        <v>303</v>
      </c>
      <c r="C226" s="233" t="s">
        <v>66</v>
      </c>
      <c r="D226" s="233">
        <v>11</v>
      </c>
      <c r="E226" s="256"/>
      <c r="F226" s="256"/>
      <c r="G226" s="262"/>
      <c r="H226" s="257"/>
      <c r="I226" s="258" t="e">
        <f>H226/G226</f>
        <v>#DIV/0!</v>
      </c>
      <c r="J226" s="259">
        <f t="shared" si="27"/>
        <v>0</v>
      </c>
      <c r="K226" s="400">
        <v>3</v>
      </c>
      <c r="L226" s="260"/>
      <c r="M226" s="324">
        <f>M227</f>
        <v>0</v>
      </c>
      <c r="N226" s="124">
        <f>N227</f>
        <v>1000</v>
      </c>
    </row>
    <row r="227" spans="1:14" ht="30.75" customHeight="1">
      <c r="A227" s="320" t="s">
        <v>14</v>
      </c>
      <c r="B227" s="261">
        <v>303</v>
      </c>
      <c r="C227" s="239" t="s">
        <v>66</v>
      </c>
      <c r="D227" s="239">
        <v>11</v>
      </c>
      <c r="E227" s="239" t="s">
        <v>255</v>
      </c>
      <c r="F227" s="243">
        <v>870</v>
      </c>
      <c r="G227" s="263">
        <v>546</v>
      </c>
      <c r="H227" s="245">
        <v>380.4</v>
      </c>
      <c r="I227" s="246"/>
      <c r="J227" s="247">
        <f t="shared" si="27"/>
        <v>-165.60000000000002</v>
      </c>
      <c r="K227" s="383">
        <v>3</v>
      </c>
      <c r="L227" s="248"/>
      <c r="M227" s="117"/>
      <c r="N227" s="213">
        <v>1000</v>
      </c>
    </row>
    <row r="228" spans="1:14" ht="35.25" customHeight="1">
      <c r="A228" s="318" t="s">
        <v>261</v>
      </c>
      <c r="B228" s="253">
        <v>303</v>
      </c>
      <c r="C228" s="233" t="s">
        <v>66</v>
      </c>
      <c r="D228" s="233">
        <v>13</v>
      </c>
      <c r="E228" s="256"/>
      <c r="F228" s="256"/>
      <c r="G228" s="234"/>
      <c r="H228" s="234"/>
      <c r="I228" s="258" t="e">
        <f>H228/G228</f>
        <v>#DIV/0!</v>
      </c>
      <c r="J228" s="259">
        <f t="shared" si="27"/>
        <v>0</v>
      </c>
      <c r="K228" s="400">
        <v>765.7</v>
      </c>
      <c r="L228" s="260">
        <v>326.4</v>
      </c>
      <c r="M228" s="338" t="e">
        <f>M229+#REF!+M234</f>
        <v>#REF!</v>
      </c>
      <c r="N228" s="219" t="e">
        <f>N229+#REF!+N234</f>
        <v>#REF!</v>
      </c>
    </row>
    <row r="229" spans="1:14" ht="37.5" customHeight="1">
      <c r="A229" s="352" t="s">
        <v>286</v>
      </c>
      <c r="B229" s="261">
        <v>303</v>
      </c>
      <c r="C229" s="239" t="s">
        <v>66</v>
      </c>
      <c r="D229" s="239">
        <v>13</v>
      </c>
      <c r="E229" s="239" t="s">
        <v>480</v>
      </c>
      <c r="F229" s="243"/>
      <c r="G229" s="245">
        <v>349.5</v>
      </c>
      <c r="H229" s="240" t="e">
        <f>#REF!</f>
        <v>#REF!</v>
      </c>
      <c r="I229" s="246" t="e">
        <f>H229/G229</f>
        <v>#REF!</v>
      </c>
      <c r="J229" s="247" t="e">
        <f t="shared" si="27"/>
        <v>#REF!</v>
      </c>
      <c r="K229" s="399">
        <v>765.7</v>
      </c>
      <c r="L229" s="248">
        <v>326.4</v>
      </c>
      <c r="M229" s="204" t="e">
        <f>#REF!</f>
        <v>#REF!</v>
      </c>
      <c r="N229" s="131" t="e">
        <f>#REF!</f>
        <v>#REF!</v>
      </c>
    </row>
    <row r="230" spans="1:14" ht="33" customHeight="1">
      <c r="A230" s="320" t="s">
        <v>262</v>
      </c>
      <c r="B230" s="254">
        <v>303</v>
      </c>
      <c r="C230" s="243" t="s">
        <v>465</v>
      </c>
      <c r="D230" s="243">
        <v>13</v>
      </c>
      <c r="E230" s="243" t="s">
        <v>480</v>
      </c>
      <c r="F230" s="243">
        <v>200</v>
      </c>
      <c r="G230" s="249"/>
      <c r="H230" s="240"/>
      <c r="I230" s="246"/>
      <c r="J230" s="247"/>
      <c r="K230" s="383">
        <v>669.5</v>
      </c>
      <c r="L230" s="250">
        <v>312.9</v>
      </c>
      <c r="M230" s="117"/>
      <c r="N230" s="213"/>
    </row>
    <row r="231" spans="1:14" ht="33.75" customHeight="1" thickBot="1">
      <c r="A231" s="320" t="s">
        <v>481</v>
      </c>
      <c r="B231" s="254">
        <v>303</v>
      </c>
      <c r="C231" s="243" t="s">
        <v>66</v>
      </c>
      <c r="D231" s="243">
        <v>13</v>
      </c>
      <c r="E231" s="243" t="s">
        <v>293</v>
      </c>
      <c r="F231" s="243">
        <v>800</v>
      </c>
      <c r="G231" s="245">
        <v>349.5</v>
      </c>
      <c r="H231" s="240" t="e">
        <f>#REF!</f>
        <v>#REF!</v>
      </c>
      <c r="I231" s="246" t="e">
        <f>H231/G231</f>
        <v>#REF!</v>
      </c>
      <c r="J231" s="247" t="e">
        <f t="shared" si="27"/>
        <v>#REF!</v>
      </c>
      <c r="K231" s="383">
        <v>96.2</v>
      </c>
      <c r="L231" s="250">
        <v>13.5</v>
      </c>
      <c r="M231" s="117"/>
      <c r="N231" s="213">
        <v>125</v>
      </c>
    </row>
    <row r="232" spans="1:14" ht="36.75" customHeight="1" hidden="1">
      <c r="A232" s="320" t="s">
        <v>288</v>
      </c>
      <c r="B232" s="254">
        <v>303</v>
      </c>
      <c r="C232" s="243" t="s">
        <v>66</v>
      </c>
      <c r="D232" s="243">
        <v>13</v>
      </c>
      <c r="E232" s="243" t="s">
        <v>293</v>
      </c>
      <c r="F232" s="243">
        <v>830</v>
      </c>
      <c r="G232" s="245">
        <v>349.5</v>
      </c>
      <c r="H232" s="240">
        <f>H233</f>
        <v>173</v>
      </c>
      <c r="I232" s="246">
        <f>H232/G232</f>
        <v>0.4949928469241774</v>
      </c>
      <c r="J232" s="247">
        <f t="shared" si="27"/>
        <v>-176.5</v>
      </c>
      <c r="K232" s="383"/>
      <c r="L232" s="266"/>
      <c r="M232" s="117"/>
      <c r="N232" s="213"/>
    </row>
    <row r="233" spans="1:14" ht="22.5" customHeight="1" hidden="1">
      <c r="A233" s="320"/>
      <c r="B233" s="254">
        <v>303</v>
      </c>
      <c r="C233" s="243" t="s">
        <v>66</v>
      </c>
      <c r="D233" s="243">
        <v>13</v>
      </c>
      <c r="E233" s="243" t="s">
        <v>212</v>
      </c>
      <c r="F233" s="243">
        <v>200</v>
      </c>
      <c r="G233" s="245"/>
      <c r="H233" s="240">
        <f>H251</f>
        <v>173</v>
      </c>
      <c r="I233" s="246" t="e">
        <f>H233/G233</f>
        <v>#DIV/0!</v>
      </c>
      <c r="J233" s="247">
        <f t="shared" si="27"/>
        <v>173</v>
      </c>
      <c r="K233" s="383"/>
      <c r="L233" s="250"/>
      <c r="M233" s="117"/>
      <c r="N233" s="213"/>
    </row>
    <row r="234" spans="1:14" ht="58.5" customHeight="1" hidden="1">
      <c r="A234" s="361" t="s">
        <v>285</v>
      </c>
      <c r="B234" s="267">
        <v>303</v>
      </c>
      <c r="C234" s="268" t="s">
        <v>66</v>
      </c>
      <c r="D234" s="268">
        <v>13</v>
      </c>
      <c r="E234" s="268" t="s">
        <v>290</v>
      </c>
      <c r="F234" s="268"/>
      <c r="G234" s="269" t="e">
        <f>G242+#REF!</f>
        <v>#REF!</v>
      </c>
      <c r="H234" s="269" t="e">
        <f>H242+#REF!</f>
        <v>#REF!</v>
      </c>
      <c r="I234" s="269" t="e">
        <f>I242+#REF!</f>
        <v>#REF!</v>
      </c>
      <c r="J234" s="270" t="e">
        <f>J242+#REF!</f>
        <v>#REF!</v>
      </c>
      <c r="K234" s="396"/>
      <c r="L234" s="271">
        <f>L235+L236</f>
        <v>0</v>
      </c>
      <c r="M234" s="339" t="e">
        <f>M235+M236</f>
        <v>#REF!</v>
      </c>
      <c r="N234" s="130">
        <f>N235+N236</f>
        <v>372</v>
      </c>
    </row>
    <row r="235" spans="1:14" ht="75" customHeight="1" hidden="1">
      <c r="A235" s="362" t="s">
        <v>291</v>
      </c>
      <c r="B235" s="272">
        <v>303</v>
      </c>
      <c r="C235" s="273" t="s">
        <v>66</v>
      </c>
      <c r="D235" s="273">
        <v>13</v>
      </c>
      <c r="E235" s="273" t="s">
        <v>290</v>
      </c>
      <c r="F235" s="273">
        <v>200</v>
      </c>
      <c r="G235" s="274" t="e">
        <f>#REF!+G247</f>
        <v>#REF!</v>
      </c>
      <c r="H235" s="274" t="e">
        <f>#REF!+H247</f>
        <v>#REF!</v>
      </c>
      <c r="I235" s="274" t="e">
        <f>#REF!+I247</f>
        <v>#REF!</v>
      </c>
      <c r="J235" s="275" t="e">
        <f>#REF!+J247</f>
        <v>#REF!</v>
      </c>
      <c r="K235" s="397"/>
      <c r="L235" s="276"/>
      <c r="M235" s="93" t="e">
        <f>#REF!+M247</f>
        <v>#REF!</v>
      </c>
      <c r="N235" s="213">
        <v>372</v>
      </c>
    </row>
    <row r="236" spans="1:14" ht="57" customHeight="1" hidden="1">
      <c r="A236" s="362" t="s">
        <v>292</v>
      </c>
      <c r="B236" s="272">
        <v>303</v>
      </c>
      <c r="C236" s="273" t="s">
        <v>66</v>
      </c>
      <c r="D236" s="273">
        <v>13</v>
      </c>
      <c r="E236" s="273" t="s">
        <v>290</v>
      </c>
      <c r="F236" s="273">
        <v>300</v>
      </c>
      <c r="G236" s="277">
        <f>G247+G248</f>
        <v>0</v>
      </c>
      <c r="H236" s="277">
        <f>H247+H248</f>
        <v>346</v>
      </c>
      <c r="I236" s="277">
        <f>I247+I248</f>
        <v>0</v>
      </c>
      <c r="J236" s="278">
        <f>J247+J248</f>
        <v>346</v>
      </c>
      <c r="K236" s="398"/>
      <c r="L236" s="279"/>
      <c r="M236" s="93">
        <f>M247+M248</f>
        <v>0</v>
      </c>
      <c r="N236" s="213"/>
    </row>
    <row r="237" spans="1:14" ht="26.25" customHeight="1">
      <c r="A237" s="363" t="s">
        <v>457</v>
      </c>
      <c r="B237" s="289">
        <v>303</v>
      </c>
      <c r="C237" s="290" t="s">
        <v>69</v>
      </c>
      <c r="D237" s="290"/>
      <c r="E237" s="290"/>
      <c r="F237" s="290"/>
      <c r="G237" s="291"/>
      <c r="H237" s="291"/>
      <c r="I237" s="291"/>
      <c r="J237" s="323"/>
      <c r="K237" s="407">
        <v>267.1</v>
      </c>
      <c r="L237" s="364">
        <v>133.6</v>
      </c>
      <c r="M237" s="93"/>
      <c r="N237" s="117"/>
    </row>
    <row r="238" spans="1:14" ht="36.75" customHeight="1" thickBot="1">
      <c r="A238" s="363" t="s">
        <v>458</v>
      </c>
      <c r="B238" s="289">
        <v>303</v>
      </c>
      <c r="C238" s="290" t="s">
        <v>459</v>
      </c>
      <c r="D238" s="290" t="s">
        <v>67</v>
      </c>
      <c r="E238" s="290"/>
      <c r="F238" s="290"/>
      <c r="G238" s="291"/>
      <c r="H238" s="291"/>
      <c r="I238" s="291"/>
      <c r="J238" s="323"/>
      <c r="K238" s="408">
        <v>267.1</v>
      </c>
      <c r="L238" s="364">
        <v>133.6</v>
      </c>
      <c r="M238" s="93"/>
      <c r="N238" s="117"/>
    </row>
    <row r="239" spans="1:14" ht="63.75" customHeight="1">
      <c r="A239" s="362" t="s">
        <v>63</v>
      </c>
      <c r="B239" s="272">
        <v>303</v>
      </c>
      <c r="C239" s="273" t="s">
        <v>69</v>
      </c>
      <c r="D239" s="273" t="s">
        <v>67</v>
      </c>
      <c r="E239" s="273" t="s">
        <v>460</v>
      </c>
      <c r="F239" s="273"/>
      <c r="G239" s="277"/>
      <c r="H239" s="277"/>
      <c r="I239" s="277"/>
      <c r="J239" s="278"/>
      <c r="K239" s="409">
        <v>267.1</v>
      </c>
      <c r="L239" s="365">
        <v>133.6</v>
      </c>
      <c r="M239" s="93"/>
      <c r="N239" s="117"/>
    </row>
    <row r="240" spans="1:14" ht="85.5" customHeight="1" thickBot="1">
      <c r="A240" s="320" t="s">
        <v>263</v>
      </c>
      <c r="B240" s="272">
        <v>303</v>
      </c>
      <c r="C240" s="273" t="s">
        <v>69</v>
      </c>
      <c r="D240" s="273" t="s">
        <v>67</v>
      </c>
      <c r="E240" s="273" t="s">
        <v>460</v>
      </c>
      <c r="F240" s="273">
        <v>100</v>
      </c>
      <c r="G240" s="277">
        <v>40.5</v>
      </c>
      <c r="H240" s="277"/>
      <c r="I240" s="277"/>
      <c r="J240" s="278"/>
      <c r="K240" s="410">
        <v>250.6</v>
      </c>
      <c r="L240" s="365">
        <v>129.1</v>
      </c>
      <c r="M240" s="93"/>
      <c r="N240" s="117"/>
    </row>
    <row r="241" spans="1:14" ht="40.5" customHeight="1">
      <c r="A241" s="320" t="s">
        <v>262</v>
      </c>
      <c r="B241" s="272">
        <v>303</v>
      </c>
      <c r="C241" s="273" t="s">
        <v>69</v>
      </c>
      <c r="D241" s="273" t="s">
        <v>67</v>
      </c>
      <c r="E241" s="273" t="s">
        <v>460</v>
      </c>
      <c r="F241" s="273">
        <v>200</v>
      </c>
      <c r="G241" s="277"/>
      <c r="H241" s="277"/>
      <c r="I241" s="277"/>
      <c r="J241" s="278"/>
      <c r="K241" s="321">
        <v>16.5</v>
      </c>
      <c r="L241" s="365">
        <v>4.5</v>
      </c>
      <c r="M241" s="93"/>
      <c r="N241" s="117"/>
    </row>
    <row r="242" spans="1:14" ht="48">
      <c r="A242" s="318" t="s">
        <v>195</v>
      </c>
      <c r="B242" s="233">
        <v>303</v>
      </c>
      <c r="C242" s="233" t="s">
        <v>67</v>
      </c>
      <c r="D242" s="233"/>
      <c r="E242" s="233"/>
      <c r="F242" s="233"/>
      <c r="G242" s="280">
        <f>G247</f>
        <v>0</v>
      </c>
      <c r="H242" s="257">
        <f>H247</f>
        <v>173</v>
      </c>
      <c r="I242" s="258"/>
      <c r="J242" s="262">
        <f>H242-G242</f>
        <v>173</v>
      </c>
      <c r="K242" s="287">
        <v>20</v>
      </c>
      <c r="L242" s="366"/>
      <c r="M242" s="340" t="e">
        <f>M243+M246</f>
        <v>#REF!</v>
      </c>
      <c r="N242" s="82" t="e">
        <f>N243+N246</f>
        <v>#REF!</v>
      </c>
    </row>
    <row r="243" spans="1:14" ht="35.25" customHeight="1">
      <c r="A243" s="318" t="s">
        <v>452</v>
      </c>
      <c r="B243" s="252">
        <v>303</v>
      </c>
      <c r="C243" s="233" t="s">
        <v>67</v>
      </c>
      <c r="D243" s="281" t="s">
        <v>451</v>
      </c>
      <c r="E243" s="256"/>
      <c r="F243" s="256"/>
      <c r="G243" s="262">
        <v>0</v>
      </c>
      <c r="H243" s="257">
        <v>173</v>
      </c>
      <c r="I243" s="258"/>
      <c r="J243" s="259">
        <f>H243-G243</f>
        <v>173</v>
      </c>
      <c r="K243" s="400">
        <v>20</v>
      </c>
      <c r="L243" s="260"/>
      <c r="M243" s="324" t="e">
        <f>M244+#REF!</f>
        <v>#REF!</v>
      </c>
      <c r="N243" s="124" t="e">
        <f>N244+#REF!</f>
        <v>#REF!</v>
      </c>
    </row>
    <row r="244" spans="1:14" ht="52.5" customHeight="1">
      <c r="A244" s="319" t="s">
        <v>453</v>
      </c>
      <c r="B244" s="261">
        <v>303</v>
      </c>
      <c r="C244" s="239" t="s">
        <v>67</v>
      </c>
      <c r="D244" s="282" t="s">
        <v>451</v>
      </c>
      <c r="E244" s="239" t="s">
        <v>469</v>
      </c>
      <c r="F244" s="239"/>
      <c r="G244" s="263"/>
      <c r="H244" s="240"/>
      <c r="I244" s="283"/>
      <c r="J244" s="284"/>
      <c r="K244" s="399">
        <v>20</v>
      </c>
      <c r="L244" s="248"/>
      <c r="M244" s="204">
        <f>M245</f>
        <v>0</v>
      </c>
      <c r="N244" s="131">
        <f>N245</f>
        <v>0</v>
      </c>
    </row>
    <row r="245" spans="1:14" ht="36.75" customHeight="1">
      <c r="A245" s="320" t="s">
        <v>262</v>
      </c>
      <c r="B245" s="254">
        <v>303</v>
      </c>
      <c r="C245" s="243" t="s">
        <v>67</v>
      </c>
      <c r="D245" s="285" t="s">
        <v>451</v>
      </c>
      <c r="E245" s="243" t="s">
        <v>469</v>
      </c>
      <c r="F245" s="243">
        <v>200</v>
      </c>
      <c r="G245" s="249"/>
      <c r="H245" s="245"/>
      <c r="I245" s="246"/>
      <c r="J245" s="247"/>
      <c r="K245" s="383">
        <v>20</v>
      </c>
      <c r="L245" s="250"/>
      <c r="M245" s="117"/>
      <c r="N245" s="213"/>
    </row>
    <row r="246" spans="1:14" ht="35.25" customHeight="1" hidden="1">
      <c r="A246" s="318" t="s">
        <v>309</v>
      </c>
      <c r="B246" s="253">
        <v>303</v>
      </c>
      <c r="C246" s="233" t="s">
        <v>67</v>
      </c>
      <c r="D246" s="233">
        <v>14</v>
      </c>
      <c r="E246" s="256"/>
      <c r="F246" s="256"/>
      <c r="G246" s="262"/>
      <c r="H246" s="257">
        <v>173</v>
      </c>
      <c r="I246" s="258"/>
      <c r="J246" s="259">
        <f aca="true" t="shared" si="28" ref="J246:J260">H246-G246</f>
        <v>173</v>
      </c>
      <c r="K246" s="395"/>
      <c r="L246" s="264">
        <f>L247+L248+L249+L250</f>
        <v>0</v>
      </c>
      <c r="M246" s="338">
        <f>M247+M248+M249+M250</f>
        <v>0</v>
      </c>
      <c r="N246" s="219">
        <f>N247+N248+N249+N250</f>
        <v>370.5</v>
      </c>
    </row>
    <row r="247" spans="1:14" ht="78.75" hidden="1">
      <c r="A247" s="320" t="s">
        <v>302</v>
      </c>
      <c r="B247" s="254">
        <v>303</v>
      </c>
      <c r="C247" s="243" t="s">
        <v>67</v>
      </c>
      <c r="D247" s="243">
        <v>14</v>
      </c>
      <c r="E247" s="243" t="s">
        <v>422</v>
      </c>
      <c r="F247" s="243">
        <v>200</v>
      </c>
      <c r="G247" s="249"/>
      <c r="H247" s="245">
        <v>173</v>
      </c>
      <c r="I247" s="246"/>
      <c r="J247" s="247">
        <f t="shared" si="28"/>
        <v>173</v>
      </c>
      <c r="K247" s="383"/>
      <c r="L247" s="250"/>
      <c r="M247" s="117">
        <v>0</v>
      </c>
      <c r="N247" s="213">
        <v>275</v>
      </c>
    </row>
    <row r="248" spans="1:14" ht="78.75" hidden="1">
      <c r="A248" s="320" t="s">
        <v>303</v>
      </c>
      <c r="B248" s="254">
        <v>303</v>
      </c>
      <c r="C248" s="243" t="s">
        <v>67</v>
      </c>
      <c r="D248" s="243">
        <v>14</v>
      </c>
      <c r="E248" s="243" t="s">
        <v>423</v>
      </c>
      <c r="F248" s="243">
        <v>200</v>
      </c>
      <c r="G248" s="249"/>
      <c r="H248" s="245">
        <v>173</v>
      </c>
      <c r="I248" s="246"/>
      <c r="J248" s="247">
        <f t="shared" si="28"/>
        <v>173</v>
      </c>
      <c r="K248" s="383"/>
      <c r="L248" s="250"/>
      <c r="M248" s="117">
        <v>0</v>
      </c>
      <c r="N248" s="213"/>
    </row>
    <row r="249" spans="1:14" ht="78.75" hidden="1">
      <c r="A249" s="320" t="s">
        <v>307</v>
      </c>
      <c r="B249" s="254">
        <v>303</v>
      </c>
      <c r="C249" s="243" t="s">
        <v>67</v>
      </c>
      <c r="D249" s="243">
        <v>14</v>
      </c>
      <c r="E249" s="243" t="s">
        <v>308</v>
      </c>
      <c r="F249" s="243">
        <v>200</v>
      </c>
      <c r="G249" s="249"/>
      <c r="H249" s="245">
        <v>173</v>
      </c>
      <c r="I249" s="246"/>
      <c r="J249" s="247">
        <f t="shared" si="28"/>
        <v>173</v>
      </c>
      <c r="K249" s="383"/>
      <c r="L249" s="250"/>
      <c r="M249" s="117">
        <v>0</v>
      </c>
      <c r="N249" s="213">
        <v>7.5</v>
      </c>
    </row>
    <row r="250" spans="1:14" ht="59.25" customHeight="1" hidden="1">
      <c r="A250" s="320" t="s">
        <v>304</v>
      </c>
      <c r="B250" s="254">
        <v>303</v>
      </c>
      <c r="C250" s="243" t="s">
        <v>67</v>
      </c>
      <c r="D250" s="243">
        <v>14</v>
      </c>
      <c r="E250" s="243" t="s">
        <v>305</v>
      </c>
      <c r="F250" s="243">
        <v>200</v>
      </c>
      <c r="G250" s="249"/>
      <c r="H250" s="245">
        <v>173</v>
      </c>
      <c r="I250" s="246"/>
      <c r="J250" s="247">
        <f t="shared" si="28"/>
        <v>173</v>
      </c>
      <c r="K250" s="383"/>
      <c r="L250" s="250"/>
      <c r="M250" s="117">
        <v>0</v>
      </c>
      <c r="N250" s="213">
        <v>88</v>
      </c>
    </row>
    <row r="251" spans="1:14" ht="18.75">
      <c r="A251" s="318" t="s">
        <v>95</v>
      </c>
      <c r="B251" s="253">
        <v>303</v>
      </c>
      <c r="C251" s="233" t="s">
        <v>68</v>
      </c>
      <c r="D251" s="233"/>
      <c r="E251" s="233"/>
      <c r="F251" s="233"/>
      <c r="G251" s="280">
        <f>G260</f>
        <v>0</v>
      </c>
      <c r="H251" s="257">
        <f>H260</f>
        <v>173</v>
      </c>
      <c r="I251" s="258"/>
      <c r="J251" s="259">
        <f t="shared" si="28"/>
        <v>173</v>
      </c>
      <c r="K251" s="400">
        <v>1366.3</v>
      </c>
      <c r="L251" s="260">
        <v>139.5</v>
      </c>
      <c r="M251" s="324" t="e">
        <f>M255+#REF!+M252</f>
        <v>#REF!</v>
      </c>
      <c r="N251" s="124" t="e">
        <f>N255+#REF!+N252+N254</f>
        <v>#REF!</v>
      </c>
    </row>
    <row r="252" spans="1:14" ht="25.5" customHeight="1" hidden="1">
      <c r="A252" s="367" t="s">
        <v>419</v>
      </c>
      <c r="B252" s="233">
        <v>303</v>
      </c>
      <c r="C252" s="233" t="s">
        <v>68</v>
      </c>
      <c r="D252" s="233" t="s">
        <v>72</v>
      </c>
      <c r="E252" s="256"/>
      <c r="F252" s="256"/>
      <c r="G252" s="234"/>
      <c r="H252" s="262">
        <v>4323.5</v>
      </c>
      <c r="I252" s="258" t="e">
        <f>H252/G252</f>
        <v>#DIV/0!</v>
      </c>
      <c r="J252" s="259">
        <f t="shared" si="28"/>
        <v>4323.5</v>
      </c>
      <c r="K252" s="395"/>
      <c r="L252" s="260">
        <f>L253</f>
        <v>0</v>
      </c>
      <c r="M252" s="324">
        <f>M253</f>
        <v>0</v>
      </c>
      <c r="N252" s="124">
        <f>N253</f>
        <v>0</v>
      </c>
    </row>
    <row r="253" spans="1:14" ht="56.25" customHeight="1" hidden="1">
      <c r="A253" s="320" t="s">
        <v>418</v>
      </c>
      <c r="B253" s="243">
        <v>303</v>
      </c>
      <c r="C253" s="243" t="s">
        <v>68</v>
      </c>
      <c r="D253" s="243" t="s">
        <v>72</v>
      </c>
      <c r="E253" s="243" t="s">
        <v>416</v>
      </c>
      <c r="F253" s="243">
        <v>200</v>
      </c>
      <c r="G253" s="240"/>
      <c r="H253" s="249">
        <v>4323.5</v>
      </c>
      <c r="I253" s="246" t="e">
        <f>H253/G253</f>
        <v>#DIV/0!</v>
      </c>
      <c r="J253" s="247">
        <f t="shared" si="28"/>
        <v>4323.5</v>
      </c>
      <c r="K253" s="383"/>
      <c r="L253" s="250"/>
      <c r="M253" s="117"/>
      <c r="N253" s="213"/>
    </row>
    <row r="254" spans="1:14" ht="39" customHeight="1" hidden="1">
      <c r="A254" s="320" t="s">
        <v>436</v>
      </c>
      <c r="B254" s="254">
        <v>303</v>
      </c>
      <c r="C254" s="243">
        <v>4</v>
      </c>
      <c r="D254" s="243" t="s">
        <v>74</v>
      </c>
      <c r="E254" s="243"/>
      <c r="F254" s="243"/>
      <c r="G254" s="240"/>
      <c r="H254" s="249"/>
      <c r="I254" s="246"/>
      <c r="J254" s="247"/>
      <c r="K254" s="383"/>
      <c r="L254" s="250"/>
      <c r="M254" s="117"/>
      <c r="N254" s="213">
        <v>890</v>
      </c>
    </row>
    <row r="255" spans="1:14" ht="56.25" customHeight="1">
      <c r="A255" s="318" t="s">
        <v>309</v>
      </c>
      <c r="B255" s="253">
        <v>303</v>
      </c>
      <c r="C255" s="233" t="s">
        <v>68</v>
      </c>
      <c r="D255" s="233">
        <v>12</v>
      </c>
      <c r="E255" s="256"/>
      <c r="F255" s="256"/>
      <c r="G255" s="262">
        <v>0</v>
      </c>
      <c r="H255" s="257">
        <v>173</v>
      </c>
      <c r="I255" s="258"/>
      <c r="J255" s="259">
        <f t="shared" si="28"/>
        <v>173</v>
      </c>
      <c r="K255" s="400">
        <v>550</v>
      </c>
      <c r="L255" s="260"/>
      <c r="M255" s="324">
        <f>M256</f>
        <v>0</v>
      </c>
      <c r="N255" s="124">
        <f>N256</f>
        <v>17534.1</v>
      </c>
    </row>
    <row r="256" spans="1:14" ht="47.25" customHeight="1">
      <c r="A256" s="320" t="s">
        <v>474</v>
      </c>
      <c r="B256" s="254">
        <v>303</v>
      </c>
      <c r="C256" s="243" t="s">
        <v>68</v>
      </c>
      <c r="D256" s="243">
        <v>12</v>
      </c>
      <c r="E256" s="243" t="s">
        <v>439</v>
      </c>
      <c r="F256" s="243">
        <v>200</v>
      </c>
      <c r="G256" s="249">
        <v>0</v>
      </c>
      <c r="H256" s="245">
        <v>173</v>
      </c>
      <c r="I256" s="246"/>
      <c r="J256" s="247">
        <f t="shared" si="28"/>
        <v>173</v>
      </c>
      <c r="K256" s="383">
        <v>550</v>
      </c>
      <c r="L256" s="266"/>
      <c r="M256" s="117">
        <v>0</v>
      </c>
      <c r="N256" s="213">
        <v>17534.1</v>
      </c>
    </row>
    <row r="257" spans="1:14" ht="39.75" customHeight="1" hidden="1">
      <c r="A257" s="320" t="s">
        <v>315</v>
      </c>
      <c r="B257" s="254">
        <v>303</v>
      </c>
      <c r="C257" s="243" t="s">
        <v>68</v>
      </c>
      <c r="D257" s="243">
        <v>12</v>
      </c>
      <c r="E257" s="243" t="s">
        <v>316</v>
      </c>
      <c r="F257" s="243"/>
      <c r="G257" s="249">
        <v>0</v>
      </c>
      <c r="H257" s="245">
        <v>173</v>
      </c>
      <c r="I257" s="246"/>
      <c r="J257" s="247">
        <f t="shared" si="28"/>
        <v>173</v>
      </c>
      <c r="K257" s="383"/>
      <c r="L257" s="266"/>
      <c r="M257" s="117">
        <v>0</v>
      </c>
      <c r="N257" s="213"/>
    </row>
    <row r="258" spans="1:14" ht="39.75" customHeight="1" hidden="1">
      <c r="A258" s="320" t="s">
        <v>315</v>
      </c>
      <c r="B258" s="254">
        <v>303</v>
      </c>
      <c r="C258" s="243" t="s">
        <v>68</v>
      </c>
      <c r="D258" s="243">
        <v>12</v>
      </c>
      <c r="E258" s="243" t="s">
        <v>316</v>
      </c>
      <c r="F258" s="243">
        <v>200</v>
      </c>
      <c r="G258" s="249">
        <v>0</v>
      </c>
      <c r="H258" s="245">
        <v>173</v>
      </c>
      <c r="I258" s="246"/>
      <c r="J258" s="247">
        <f t="shared" si="28"/>
        <v>173</v>
      </c>
      <c r="K258" s="383"/>
      <c r="L258" s="266"/>
      <c r="M258" s="117">
        <v>0</v>
      </c>
      <c r="N258" s="213"/>
    </row>
    <row r="259" spans="1:14" ht="30.75" customHeight="1" hidden="1">
      <c r="A259" s="320" t="s">
        <v>192</v>
      </c>
      <c r="B259" s="254">
        <v>303</v>
      </c>
      <c r="C259" s="243" t="s">
        <v>68</v>
      </c>
      <c r="D259" s="243">
        <v>12</v>
      </c>
      <c r="E259" s="243" t="s">
        <v>439</v>
      </c>
      <c r="F259" s="243">
        <v>200</v>
      </c>
      <c r="G259" s="249"/>
      <c r="H259" s="245"/>
      <c r="I259" s="246"/>
      <c r="J259" s="247"/>
      <c r="K259" s="383"/>
      <c r="L259" s="266"/>
      <c r="M259" s="117"/>
      <c r="N259" s="213">
        <v>8500</v>
      </c>
    </row>
    <row r="260" spans="1:14" ht="9.75" customHeight="1" hidden="1">
      <c r="A260" s="320" t="s">
        <v>318</v>
      </c>
      <c r="B260" s="254">
        <v>303</v>
      </c>
      <c r="C260" s="243" t="s">
        <v>68</v>
      </c>
      <c r="D260" s="243">
        <v>12</v>
      </c>
      <c r="E260" s="243" t="s">
        <v>317</v>
      </c>
      <c r="F260" s="243">
        <v>800</v>
      </c>
      <c r="G260" s="249">
        <v>0</v>
      </c>
      <c r="H260" s="245">
        <v>173</v>
      </c>
      <c r="I260" s="246"/>
      <c r="J260" s="247">
        <f t="shared" si="28"/>
        <v>173</v>
      </c>
      <c r="K260" s="383"/>
      <c r="L260" s="266"/>
      <c r="M260" s="117">
        <v>0</v>
      </c>
      <c r="N260" s="213">
        <v>112</v>
      </c>
    </row>
    <row r="261" spans="1:14" ht="23.25" customHeight="1">
      <c r="A261" s="352" t="s">
        <v>471</v>
      </c>
      <c r="B261" s="261">
        <v>303</v>
      </c>
      <c r="C261" s="239" t="s">
        <v>68</v>
      </c>
      <c r="D261" s="239" t="s">
        <v>71</v>
      </c>
      <c r="E261" s="243"/>
      <c r="F261" s="243"/>
      <c r="G261" s="249"/>
      <c r="H261" s="245"/>
      <c r="I261" s="246"/>
      <c r="J261" s="247"/>
      <c r="K261" s="399">
        <v>816.3</v>
      </c>
      <c r="L261" s="265">
        <v>139.5</v>
      </c>
      <c r="M261" s="117"/>
      <c r="N261" s="213"/>
    </row>
    <row r="262" spans="1:14" ht="41.25" customHeight="1">
      <c r="A262" s="320" t="s">
        <v>262</v>
      </c>
      <c r="B262" s="254">
        <v>303</v>
      </c>
      <c r="C262" s="243" t="s">
        <v>68</v>
      </c>
      <c r="D262" s="243" t="s">
        <v>71</v>
      </c>
      <c r="E262" s="243" t="s">
        <v>267</v>
      </c>
      <c r="F262" s="243">
        <v>200</v>
      </c>
      <c r="G262" s="249"/>
      <c r="H262" s="245"/>
      <c r="I262" s="246"/>
      <c r="J262" s="247"/>
      <c r="K262" s="383">
        <v>816.3</v>
      </c>
      <c r="L262" s="266">
        <v>139.5</v>
      </c>
      <c r="M262" s="117"/>
      <c r="N262" s="213"/>
    </row>
    <row r="263" spans="1:14" ht="23.25" customHeight="1">
      <c r="A263" s="320" t="s">
        <v>22</v>
      </c>
      <c r="B263" s="261">
        <v>303</v>
      </c>
      <c r="C263" s="232" t="s">
        <v>72</v>
      </c>
      <c r="D263" s="243"/>
      <c r="E263" s="243"/>
      <c r="F263" s="243"/>
      <c r="G263" s="249"/>
      <c r="H263" s="245"/>
      <c r="I263" s="246"/>
      <c r="J263" s="247"/>
      <c r="K263" s="399">
        <v>799.5</v>
      </c>
      <c r="L263" s="265">
        <v>181.5</v>
      </c>
      <c r="M263" s="117"/>
      <c r="N263" s="213"/>
    </row>
    <row r="264" spans="1:14" ht="19.5" customHeight="1">
      <c r="A264" s="318" t="s">
        <v>454</v>
      </c>
      <c r="B264" s="253">
        <v>303</v>
      </c>
      <c r="C264" s="232" t="s">
        <v>72</v>
      </c>
      <c r="D264" s="233" t="s">
        <v>67</v>
      </c>
      <c r="E264" s="288"/>
      <c r="F264" s="288"/>
      <c r="G264" s="288" t="e">
        <f>G266+#REF!+#REF!+#REF!</f>
        <v>#REF!</v>
      </c>
      <c r="H264" s="288" t="e">
        <f>H266+#REF!+#REF!+#REF!</f>
        <v>#REF!</v>
      </c>
      <c r="I264" s="286" t="e">
        <f>H264/G264</f>
        <v>#REF!</v>
      </c>
      <c r="J264" s="287" t="e">
        <f>H264-G264</f>
        <v>#REF!</v>
      </c>
      <c r="K264" s="400">
        <v>799.5</v>
      </c>
      <c r="L264" s="260">
        <v>181.5</v>
      </c>
      <c r="M264" s="324"/>
      <c r="N264" s="124" t="e">
        <f>#REF!+#REF!+#REF!</f>
        <v>#REF!</v>
      </c>
    </row>
    <row r="265" spans="1:14" ht="19.5" customHeight="1">
      <c r="A265" s="318" t="s">
        <v>461</v>
      </c>
      <c r="B265" s="253">
        <v>303</v>
      </c>
      <c r="C265" s="232" t="s">
        <v>462</v>
      </c>
      <c r="D265" s="233" t="s">
        <v>463</v>
      </c>
      <c r="E265" s="231" t="s">
        <v>464</v>
      </c>
      <c r="F265" s="231">
        <v>200</v>
      </c>
      <c r="G265" s="288"/>
      <c r="H265" s="288"/>
      <c r="I265" s="286"/>
      <c r="J265" s="287"/>
      <c r="K265" s="395">
        <v>245.2</v>
      </c>
      <c r="L265" s="264">
        <v>106.9</v>
      </c>
      <c r="M265" s="378"/>
      <c r="N265" s="124"/>
    </row>
    <row r="266" spans="1:14" ht="19.5" customHeight="1" hidden="1">
      <c r="A266" s="368" t="s">
        <v>325</v>
      </c>
      <c r="B266" s="253">
        <v>303</v>
      </c>
      <c r="C266" s="233" t="s">
        <v>72</v>
      </c>
      <c r="D266" s="233" t="s">
        <v>72</v>
      </c>
      <c r="E266" s="256"/>
      <c r="F266" s="256"/>
      <c r="G266" s="262"/>
      <c r="H266" s="262"/>
      <c r="I266" s="258" t="e">
        <f>H266/G266</f>
        <v>#DIV/0!</v>
      </c>
      <c r="J266" s="259">
        <f>H266-G266</f>
        <v>0</v>
      </c>
      <c r="K266" s="395"/>
      <c r="L266" s="264">
        <f>L267</f>
        <v>0</v>
      </c>
      <c r="M266" s="338">
        <f>M267</f>
        <v>0</v>
      </c>
      <c r="N266" s="219">
        <f>N267</f>
        <v>0</v>
      </c>
    </row>
    <row r="267" spans="1:14" ht="66.75" customHeight="1" hidden="1">
      <c r="A267" s="320" t="s">
        <v>321</v>
      </c>
      <c r="B267" s="254">
        <v>303</v>
      </c>
      <c r="C267" s="243" t="s">
        <v>72</v>
      </c>
      <c r="D267" s="243" t="s">
        <v>72</v>
      </c>
      <c r="E267" s="243" t="s">
        <v>322</v>
      </c>
      <c r="F267" s="243">
        <v>400</v>
      </c>
      <c r="G267" s="249">
        <v>538.2</v>
      </c>
      <c r="H267" s="249"/>
      <c r="I267" s="249"/>
      <c r="J267" s="247"/>
      <c r="K267" s="383"/>
      <c r="L267" s="250"/>
      <c r="M267" s="117"/>
      <c r="N267" s="213"/>
    </row>
    <row r="268" spans="1:14" ht="0.75" customHeight="1" hidden="1">
      <c r="A268" s="320" t="s">
        <v>125</v>
      </c>
      <c r="B268" s="254">
        <v>303</v>
      </c>
      <c r="C268" s="243" t="s">
        <v>72</v>
      </c>
      <c r="D268" s="243" t="s">
        <v>72</v>
      </c>
      <c r="E268" s="243" t="s">
        <v>124</v>
      </c>
      <c r="F268" s="243"/>
      <c r="G268" s="249">
        <f>G269</f>
        <v>0</v>
      </c>
      <c r="H268" s="240">
        <f>H269</f>
        <v>0</v>
      </c>
      <c r="I268" s="246" t="e">
        <f>H268/G268</f>
        <v>#DIV/0!</v>
      </c>
      <c r="J268" s="247">
        <f aca="true" t="shared" si="29" ref="J268:J275">H268-G268</f>
        <v>0</v>
      </c>
      <c r="K268" s="383"/>
      <c r="L268" s="250"/>
      <c r="M268" s="117"/>
      <c r="N268" s="213"/>
    </row>
    <row r="269" spans="1:14" ht="1.5" customHeight="1" hidden="1">
      <c r="A269" s="320" t="s">
        <v>23</v>
      </c>
      <c r="B269" s="254">
        <v>303</v>
      </c>
      <c r="C269" s="243" t="s">
        <v>72</v>
      </c>
      <c r="D269" s="243" t="s">
        <v>72</v>
      </c>
      <c r="E269" s="243" t="s">
        <v>124</v>
      </c>
      <c r="F269" s="243" t="s">
        <v>91</v>
      </c>
      <c r="G269" s="249"/>
      <c r="H269" s="240"/>
      <c r="I269" s="246" t="e">
        <f>H269/G269</f>
        <v>#DIV/0!</v>
      </c>
      <c r="J269" s="247">
        <f t="shared" si="29"/>
        <v>0</v>
      </c>
      <c r="K269" s="383"/>
      <c r="L269" s="250"/>
      <c r="M269" s="117"/>
      <c r="N269" s="213"/>
    </row>
    <row r="270" spans="1:14" ht="3.75" customHeight="1" hidden="1">
      <c r="A270" s="320" t="s">
        <v>127</v>
      </c>
      <c r="B270" s="254">
        <v>303</v>
      </c>
      <c r="C270" s="243" t="s">
        <v>72</v>
      </c>
      <c r="D270" s="243" t="s">
        <v>72</v>
      </c>
      <c r="E270" s="243" t="s">
        <v>126</v>
      </c>
      <c r="F270" s="243" t="s">
        <v>91</v>
      </c>
      <c r="G270" s="249"/>
      <c r="H270" s="240"/>
      <c r="I270" s="246"/>
      <c r="J270" s="247">
        <f t="shared" si="29"/>
        <v>0</v>
      </c>
      <c r="K270" s="383"/>
      <c r="L270" s="250"/>
      <c r="M270" s="117"/>
      <c r="N270" s="213"/>
    </row>
    <row r="271" spans="1:14" ht="0.75" customHeight="1" hidden="1">
      <c r="A271" s="320"/>
      <c r="B271" s="254"/>
      <c r="C271" s="243">
        <v>5</v>
      </c>
      <c r="D271" s="243">
        <v>5</v>
      </c>
      <c r="E271" s="243" t="s">
        <v>158</v>
      </c>
      <c r="F271" s="243"/>
      <c r="G271" s="249">
        <f>G272+G273</f>
        <v>0</v>
      </c>
      <c r="H271" s="249">
        <f>H272+H273</f>
        <v>0</v>
      </c>
      <c r="I271" s="246" t="e">
        <f>H271/G271</f>
        <v>#DIV/0!</v>
      </c>
      <c r="J271" s="247">
        <f t="shared" si="29"/>
        <v>0</v>
      </c>
      <c r="K271" s="383"/>
      <c r="L271" s="250"/>
      <c r="M271" s="117"/>
      <c r="N271" s="213"/>
    </row>
    <row r="272" spans="1:14" ht="1.5" customHeight="1" hidden="1">
      <c r="A272" s="320" t="s">
        <v>160</v>
      </c>
      <c r="B272" s="254">
        <v>303</v>
      </c>
      <c r="C272" s="243">
        <v>5</v>
      </c>
      <c r="D272" s="243">
        <v>5</v>
      </c>
      <c r="E272" s="243" t="s">
        <v>158</v>
      </c>
      <c r="F272" s="243">
        <v>3</v>
      </c>
      <c r="G272" s="249"/>
      <c r="H272" s="240"/>
      <c r="I272" s="246" t="e">
        <f>H272/G272</f>
        <v>#DIV/0!</v>
      </c>
      <c r="J272" s="247">
        <f t="shared" si="29"/>
        <v>0</v>
      </c>
      <c r="K272" s="383"/>
      <c r="L272" s="250"/>
      <c r="M272" s="117"/>
      <c r="N272" s="213"/>
    </row>
    <row r="273" spans="1:14" ht="0.75" customHeight="1" hidden="1">
      <c r="A273" s="320" t="s">
        <v>11</v>
      </c>
      <c r="B273" s="254">
        <v>303</v>
      </c>
      <c r="C273" s="243">
        <v>5</v>
      </c>
      <c r="D273" s="243">
        <v>5</v>
      </c>
      <c r="E273" s="243" t="s">
        <v>157</v>
      </c>
      <c r="F273" s="243">
        <v>500</v>
      </c>
      <c r="G273" s="249"/>
      <c r="H273" s="240"/>
      <c r="I273" s="246" t="e">
        <f>H273/G273</f>
        <v>#DIV/0!</v>
      </c>
      <c r="J273" s="247">
        <f t="shared" si="29"/>
        <v>0</v>
      </c>
      <c r="K273" s="383"/>
      <c r="L273" s="250"/>
      <c r="M273" s="117"/>
      <c r="N273" s="213"/>
    </row>
    <row r="274" spans="1:14" ht="38.25" customHeight="1" hidden="1">
      <c r="A274" s="320" t="s">
        <v>128</v>
      </c>
      <c r="B274" s="254">
        <v>303</v>
      </c>
      <c r="C274" s="243" t="s">
        <v>72</v>
      </c>
      <c r="D274" s="243" t="s">
        <v>72</v>
      </c>
      <c r="E274" s="243" t="s">
        <v>19</v>
      </c>
      <c r="F274" s="243" t="s">
        <v>91</v>
      </c>
      <c r="G274" s="249"/>
      <c r="H274" s="240"/>
      <c r="I274" s="246"/>
      <c r="J274" s="247">
        <f t="shared" si="29"/>
        <v>0</v>
      </c>
      <c r="K274" s="383"/>
      <c r="L274" s="250"/>
      <c r="M274" s="117"/>
      <c r="N274" s="213"/>
    </row>
    <row r="275" spans="1:14" ht="0.75" customHeight="1" hidden="1">
      <c r="A275" s="320" t="s">
        <v>190</v>
      </c>
      <c r="B275" s="254">
        <v>303</v>
      </c>
      <c r="C275" s="243" t="s">
        <v>72</v>
      </c>
      <c r="D275" s="243" t="s">
        <v>72</v>
      </c>
      <c r="E275" s="243">
        <v>5222040</v>
      </c>
      <c r="F275" s="243">
        <v>400</v>
      </c>
      <c r="G275" s="249">
        <v>1636</v>
      </c>
      <c r="H275" s="240">
        <v>11100</v>
      </c>
      <c r="I275" s="246"/>
      <c r="J275" s="247">
        <f t="shared" si="29"/>
        <v>9464</v>
      </c>
      <c r="K275" s="383"/>
      <c r="L275" s="250"/>
      <c r="M275" s="117"/>
      <c r="N275" s="213"/>
    </row>
    <row r="276" spans="1:14" ht="18.75" hidden="1">
      <c r="A276" s="318" t="s">
        <v>73</v>
      </c>
      <c r="B276" s="252">
        <v>303</v>
      </c>
      <c r="C276" s="233" t="s">
        <v>74</v>
      </c>
      <c r="D276" s="233"/>
      <c r="E276" s="233"/>
      <c r="F276" s="233"/>
      <c r="G276" s="234">
        <f aca="true" t="shared" si="30" ref="G276:L278">G277</f>
        <v>80.6</v>
      </c>
      <c r="H276" s="234">
        <f t="shared" si="30"/>
        <v>80.6</v>
      </c>
      <c r="I276" s="234">
        <f t="shared" si="30"/>
        <v>1</v>
      </c>
      <c r="J276" s="235">
        <f t="shared" si="30"/>
        <v>0</v>
      </c>
      <c r="K276" s="393"/>
      <c r="L276" s="236">
        <f t="shared" si="30"/>
        <v>0</v>
      </c>
      <c r="M276" s="326">
        <f aca="true" t="shared" si="31" ref="M276:N278">M277</f>
        <v>0</v>
      </c>
      <c r="N276" s="126">
        <f t="shared" si="31"/>
        <v>11.9</v>
      </c>
    </row>
    <row r="277" spans="1:14" ht="48" hidden="1">
      <c r="A277" s="369" t="s">
        <v>96</v>
      </c>
      <c r="B277" s="252">
        <v>303</v>
      </c>
      <c r="C277" s="233" t="s">
        <v>74</v>
      </c>
      <c r="D277" s="233" t="s">
        <v>67</v>
      </c>
      <c r="E277" s="256"/>
      <c r="F277" s="256"/>
      <c r="G277" s="234">
        <f t="shared" si="30"/>
        <v>80.6</v>
      </c>
      <c r="H277" s="234">
        <f t="shared" si="30"/>
        <v>80.6</v>
      </c>
      <c r="I277" s="234">
        <f t="shared" si="30"/>
        <v>1</v>
      </c>
      <c r="J277" s="235">
        <f t="shared" si="30"/>
        <v>0</v>
      </c>
      <c r="K277" s="393"/>
      <c r="L277" s="236">
        <f t="shared" si="30"/>
        <v>0</v>
      </c>
      <c r="M277" s="326">
        <f t="shared" si="31"/>
        <v>0</v>
      </c>
      <c r="N277" s="126">
        <f t="shared" si="31"/>
        <v>11.9</v>
      </c>
    </row>
    <row r="278" spans="1:14" ht="32.25" hidden="1">
      <c r="A278" s="320" t="s">
        <v>97</v>
      </c>
      <c r="B278" s="254">
        <v>303</v>
      </c>
      <c r="C278" s="243" t="s">
        <v>74</v>
      </c>
      <c r="D278" s="243" t="s">
        <v>67</v>
      </c>
      <c r="E278" s="243" t="s">
        <v>299</v>
      </c>
      <c r="F278" s="243"/>
      <c r="G278" s="249">
        <f t="shared" si="30"/>
        <v>80.6</v>
      </c>
      <c r="H278" s="249">
        <f t="shared" si="30"/>
        <v>80.6</v>
      </c>
      <c r="I278" s="249">
        <f t="shared" si="30"/>
        <v>1</v>
      </c>
      <c r="J278" s="247">
        <f t="shared" si="30"/>
        <v>0</v>
      </c>
      <c r="K278" s="383"/>
      <c r="L278" s="250">
        <f t="shared" si="30"/>
        <v>0</v>
      </c>
      <c r="M278" s="328">
        <f t="shared" si="31"/>
        <v>0</v>
      </c>
      <c r="N278" s="122">
        <f t="shared" si="31"/>
        <v>11.9</v>
      </c>
    </row>
    <row r="279" spans="1:14" ht="41.25" customHeight="1" hidden="1">
      <c r="A279" s="320" t="s">
        <v>232</v>
      </c>
      <c r="B279" s="254">
        <v>303</v>
      </c>
      <c r="C279" s="243" t="s">
        <v>74</v>
      </c>
      <c r="D279" s="243" t="s">
        <v>67</v>
      </c>
      <c r="E279" s="243" t="s">
        <v>300</v>
      </c>
      <c r="F279" s="243">
        <v>200</v>
      </c>
      <c r="G279" s="249">
        <v>80.6</v>
      </c>
      <c r="H279" s="240">
        <v>80.6</v>
      </c>
      <c r="I279" s="246">
        <f>H279/G279</f>
        <v>1</v>
      </c>
      <c r="J279" s="247">
        <f>H279-G279</f>
        <v>0</v>
      </c>
      <c r="K279" s="383"/>
      <c r="L279" s="250"/>
      <c r="M279" s="117"/>
      <c r="N279" s="213">
        <v>11.9</v>
      </c>
    </row>
    <row r="280" spans="1:14" ht="36.75" customHeight="1">
      <c r="A280" s="362" t="s">
        <v>475</v>
      </c>
      <c r="B280" s="272">
        <v>303</v>
      </c>
      <c r="C280" s="273" t="s">
        <v>72</v>
      </c>
      <c r="D280" s="273" t="s">
        <v>67</v>
      </c>
      <c r="E280" s="273" t="s">
        <v>455</v>
      </c>
      <c r="F280" s="277">
        <v>200</v>
      </c>
      <c r="G280" s="269">
        <f>G281+G286+G285</f>
        <v>9580.5</v>
      </c>
      <c r="H280" s="269" t="e">
        <f>H281+H286+H285</f>
        <v>#REF!</v>
      </c>
      <c r="I280" s="269" t="e">
        <f>I281+I286+I285</f>
        <v>#REF!</v>
      </c>
      <c r="J280" s="270" t="e">
        <f>J281+J286+J285</f>
        <v>#REF!</v>
      </c>
      <c r="K280" s="397">
        <v>554.3</v>
      </c>
      <c r="L280" s="276">
        <v>74.6</v>
      </c>
      <c r="M280" s="341">
        <f>M281+M286+M285</f>
        <v>0</v>
      </c>
      <c r="N280" s="130"/>
    </row>
    <row r="281" spans="1:14" ht="1.5" customHeight="1" hidden="1">
      <c r="A281" s="362" t="s">
        <v>221</v>
      </c>
      <c r="B281" s="272">
        <v>303</v>
      </c>
      <c r="C281" s="273" t="s">
        <v>75</v>
      </c>
      <c r="D281" s="273" t="s">
        <v>72</v>
      </c>
      <c r="E281" s="273" t="s">
        <v>222</v>
      </c>
      <c r="F281" s="277">
        <v>200</v>
      </c>
      <c r="G281" s="274">
        <f>G283+G284</f>
        <v>9197.9</v>
      </c>
      <c r="H281" s="274" t="e">
        <f>H283+H284</f>
        <v>#REF!</v>
      </c>
      <c r="I281" s="274" t="e">
        <f>I283+I284</f>
        <v>#REF!</v>
      </c>
      <c r="J281" s="275" t="e">
        <f>J283+J284</f>
        <v>#REF!</v>
      </c>
      <c r="K281" s="397"/>
      <c r="L281" s="276"/>
      <c r="M281" s="93">
        <f>M283+M284</f>
        <v>0</v>
      </c>
      <c r="N281" s="213"/>
    </row>
    <row r="282" spans="1:14" ht="1.5" customHeight="1">
      <c r="A282" s="362"/>
      <c r="B282" s="272"/>
      <c r="C282" s="273"/>
      <c r="D282" s="273"/>
      <c r="E282" s="273"/>
      <c r="F282" s="277"/>
      <c r="G282" s="274"/>
      <c r="H282" s="274"/>
      <c r="I282" s="274"/>
      <c r="J282" s="275"/>
      <c r="K282" s="397"/>
      <c r="L282" s="276"/>
      <c r="M282" s="93"/>
      <c r="N282" s="213"/>
    </row>
    <row r="283" spans="1:14" ht="36" customHeight="1">
      <c r="A283" s="363" t="s">
        <v>32</v>
      </c>
      <c r="B283" s="289">
        <v>303</v>
      </c>
      <c r="C283" s="290" t="s">
        <v>70</v>
      </c>
      <c r="D283" s="268" t="s">
        <v>218</v>
      </c>
      <c r="E283" s="290"/>
      <c r="F283" s="291"/>
      <c r="G283" s="292">
        <f>G284+G292+G290</f>
        <v>8815.3</v>
      </c>
      <c r="H283" s="292" t="e">
        <f>H284+H292+H290</f>
        <v>#REF!</v>
      </c>
      <c r="I283" s="292" t="e">
        <f>I284+I292+I290</f>
        <v>#REF!</v>
      </c>
      <c r="J283" s="293" t="e">
        <f>J284+J292+J290</f>
        <v>#REF!</v>
      </c>
      <c r="K283" s="401">
        <v>619.2</v>
      </c>
      <c r="L283" s="294">
        <v>226.9</v>
      </c>
      <c r="M283" s="342">
        <f>M284+M292+M290+M291+M288</f>
        <v>0</v>
      </c>
      <c r="N283" s="220">
        <f>N284+N292+N290+N291+N288</f>
        <v>4513</v>
      </c>
    </row>
    <row r="284" spans="1:14" ht="38.25" customHeight="1">
      <c r="A284" s="363" t="s">
        <v>248</v>
      </c>
      <c r="B284" s="289">
        <v>303</v>
      </c>
      <c r="C284" s="290" t="s">
        <v>70</v>
      </c>
      <c r="D284" s="290" t="s">
        <v>66</v>
      </c>
      <c r="E284" s="290" t="s">
        <v>456</v>
      </c>
      <c r="F284" s="291"/>
      <c r="G284" s="292">
        <f>G285+G286</f>
        <v>382.6</v>
      </c>
      <c r="H284" s="292" t="e">
        <f>H285+H286</f>
        <v>#REF!</v>
      </c>
      <c r="I284" s="292" t="e">
        <f>I285+I286</f>
        <v>#REF!</v>
      </c>
      <c r="J284" s="293" t="e">
        <f>J285+J286</f>
        <v>#REF!</v>
      </c>
      <c r="K284" s="401">
        <v>607.2</v>
      </c>
      <c r="L284" s="294">
        <v>226.9</v>
      </c>
      <c r="M284" s="342">
        <f>M285+M286</f>
        <v>0</v>
      </c>
      <c r="N284" s="220">
        <f>N285+N286</f>
        <v>490</v>
      </c>
    </row>
    <row r="285" spans="1:14" ht="31.5" customHeight="1">
      <c r="A285" s="320" t="s">
        <v>262</v>
      </c>
      <c r="B285" s="272">
        <v>303</v>
      </c>
      <c r="C285" s="322" t="s">
        <v>70</v>
      </c>
      <c r="D285" s="322" t="s">
        <v>66</v>
      </c>
      <c r="E285" s="322" t="s">
        <v>456</v>
      </c>
      <c r="F285" s="277">
        <v>200</v>
      </c>
      <c r="G285" s="274">
        <v>373</v>
      </c>
      <c r="H285" s="269" t="e">
        <f>SUM(#REF!,#REF!,H321)</f>
        <v>#REF!</v>
      </c>
      <c r="I285" s="295" t="e">
        <f>H285/G285</f>
        <v>#REF!</v>
      </c>
      <c r="J285" s="247" t="e">
        <f>H285-G285</f>
        <v>#REF!</v>
      </c>
      <c r="K285" s="383">
        <v>465.6</v>
      </c>
      <c r="L285" s="250">
        <v>138.6</v>
      </c>
      <c r="M285" s="117"/>
      <c r="N285" s="213">
        <v>414</v>
      </c>
    </row>
    <row r="286" spans="1:14" ht="33.75" customHeight="1">
      <c r="A286" s="320" t="s">
        <v>279</v>
      </c>
      <c r="B286" s="272">
        <v>303</v>
      </c>
      <c r="C286" s="322" t="s">
        <v>70</v>
      </c>
      <c r="D286" s="322" t="s">
        <v>66</v>
      </c>
      <c r="E286" s="322" t="s">
        <v>456</v>
      </c>
      <c r="F286" s="277">
        <v>800</v>
      </c>
      <c r="G286" s="274">
        <v>9.6</v>
      </c>
      <c r="H286" s="269" t="e">
        <f>SUM(#REF!,H321,H322)</f>
        <v>#REF!</v>
      </c>
      <c r="I286" s="295" t="e">
        <f>H286/G286</f>
        <v>#REF!</v>
      </c>
      <c r="J286" s="247" t="e">
        <f>H286-G286</f>
        <v>#REF!</v>
      </c>
      <c r="K286" s="383">
        <v>11.4</v>
      </c>
      <c r="L286" s="250">
        <v>1.8</v>
      </c>
      <c r="M286" s="117"/>
      <c r="N286" s="213">
        <v>76</v>
      </c>
    </row>
    <row r="287" spans="1:14" ht="24.75" customHeight="1" hidden="1">
      <c r="A287" s="362" t="s">
        <v>223</v>
      </c>
      <c r="B287" s="272">
        <v>303</v>
      </c>
      <c r="C287" s="273" t="s">
        <v>75</v>
      </c>
      <c r="D287" s="273" t="s">
        <v>71</v>
      </c>
      <c r="E287" s="273" t="s">
        <v>217</v>
      </c>
      <c r="F287" s="277"/>
      <c r="G287" s="274">
        <f>G288+G289</f>
        <v>443</v>
      </c>
      <c r="H287" s="274" t="e">
        <f>H288+H289</f>
        <v>#REF!</v>
      </c>
      <c r="I287" s="274" t="e">
        <f>I288+I289</f>
        <v>#REF!</v>
      </c>
      <c r="J287" s="275" t="e">
        <f>J288+J289</f>
        <v>#REF!</v>
      </c>
      <c r="K287" s="397"/>
      <c r="L287" s="276">
        <v>0</v>
      </c>
      <c r="M287" s="343">
        <v>0</v>
      </c>
      <c r="N287" s="136"/>
    </row>
    <row r="288" spans="1:14" ht="24.75" customHeight="1" hidden="1">
      <c r="A288" s="362" t="s">
        <v>223</v>
      </c>
      <c r="B288" s="272">
        <v>303</v>
      </c>
      <c r="C288" s="273" t="s">
        <v>75</v>
      </c>
      <c r="D288" s="273" t="s">
        <v>71</v>
      </c>
      <c r="E288" s="273" t="s">
        <v>217</v>
      </c>
      <c r="F288" s="277">
        <v>100</v>
      </c>
      <c r="G288" s="274">
        <v>373</v>
      </c>
      <c r="H288" s="269" t="e">
        <f>SUM(#REF!,H323,H324)</f>
        <v>#REF!</v>
      </c>
      <c r="I288" s="295" t="e">
        <f>H288/G288</f>
        <v>#REF!</v>
      </c>
      <c r="J288" s="247" t="e">
        <f>H288-G288</f>
        <v>#REF!</v>
      </c>
      <c r="K288" s="383"/>
      <c r="L288" s="250"/>
      <c r="M288" s="117"/>
      <c r="N288" s="213"/>
    </row>
    <row r="289" spans="1:14" ht="24.75" customHeight="1" hidden="1">
      <c r="A289" s="362" t="s">
        <v>224</v>
      </c>
      <c r="B289" s="272">
        <v>303</v>
      </c>
      <c r="C289" s="273" t="s">
        <v>75</v>
      </c>
      <c r="D289" s="273" t="s">
        <v>71</v>
      </c>
      <c r="E289" s="273" t="s">
        <v>217</v>
      </c>
      <c r="F289" s="277">
        <v>200</v>
      </c>
      <c r="G289" s="274">
        <v>70</v>
      </c>
      <c r="H289" s="269">
        <f>SUM(H321:H321,H324,H325)</f>
        <v>190</v>
      </c>
      <c r="I289" s="295">
        <f>H289/G289</f>
        <v>2.7142857142857144</v>
      </c>
      <c r="J289" s="247">
        <f>H289-G289</f>
        <v>120</v>
      </c>
      <c r="K289" s="383"/>
      <c r="L289" s="250"/>
      <c r="M289" s="117"/>
      <c r="N289" s="213"/>
    </row>
    <row r="290" spans="1:14" ht="24.75" customHeight="1" hidden="1">
      <c r="A290" s="362" t="s">
        <v>191</v>
      </c>
      <c r="B290" s="272">
        <v>303</v>
      </c>
      <c r="C290" s="273" t="s">
        <v>75</v>
      </c>
      <c r="D290" s="273" t="s">
        <v>71</v>
      </c>
      <c r="E290" s="273">
        <v>5222211</v>
      </c>
      <c r="F290" s="277">
        <v>200</v>
      </c>
      <c r="G290" s="274">
        <v>1600</v>
      </c>
      <c r="H290" s="274" t="e">
        <f aca="true" t="shared" si="32" ref="H290:J291">H292</f>
        <v>#REF!</v>
      </c>
      <c r="I290" s="274" t="e">
        <f t="shared" si="32"/>
        <v>#REF!</v>
      </c>
      <c r="J290" s="275" t="e">
        <f t="shared" si="32"/>
        <v>#REF!</v>
      </c>
      <c r="K290" s="397"/>
      <c r="L290" s="276"/>
      <c r="M290" s="117"/>
      <c r="N290" s="213"/>
    </row>
    <row r="291" spans="1:14" ht="24.75" customHeight="1" hidden="1">
      <c r="A291" s="362" t="s">
        <v>191</v>
      </c>
      <c r="B291" s="272">
        <v>303</v>
      </c>
      <c r="C291" s="273" t="s">
        <v>75</v>
      </c>
      <c r="D291" s="273" t="s">
        <v>71</v>
      </c>
      <c r="E291" s="273">
        <v>5222211</v>
      </c>
      <c r="F291" s="277">
        <v>400</v>
      </c>
      <c r="G291" s="274">
        <v>1600</v>
      </c>
      <c r="H291" s="274" t="e">
        <f t="shared" si="32"/>
        <v>#REF!</v>
      </c>
      <c r="I291" s="274" t="e">
        <f t="shared" si="32"/>
        <v>#REF!</v>
      </c>
      <c r="J291" s="275" t="e">
        <f t="shared" si="32"/>
        <v>#REF!</v>
      </c>
      <c r="K291" s="397"/>
      <c r="L291" s="276"/>
      <c r="M291" s="117"/>
      <c r="N291" s="213"/>
    </row>
    <row r="292" spans="1:14" ht="32.25" customHeight="1" hidden="1">
      <c r="A292" s="362" t="s">
        <v>441</v>
      </c>
      <c r="B292" s="267">
        <v>303</v>
      </c>
      <c r="C292" s="268" t="s">
        <v>75</v>
      </c>
      <c r="D292" s="268" t="s">
        <v>71</v>
      </c>
      <c r="E292" s="268" t="s">
        <v>323</v>
      </c>
      <c r="F292" s="277"/>
      <c r="G292" s="274">
        <f aca="true" t="shared" si="33" ref="G292:N292">G293</f>
        <v>6832.7</v>
      </c>
      <c r="H292" s="274" t="e">
        <f t="shared" si="33"/>
        <v>#REF!</v>
      </c>
      <c r="I292" s="274" t="e">
        <f t="shared" si="33"/>
        <v>#REF!</v>
      </c>
      <c r="J292" s="275" t="e">
        <f t="shared" si="33"/>
        <v>#REF!</v>
      </c>
      <c r="K292" s="397"/>
      <c r="L292" s="296">
        <f>L293+L294</f>
        <v>0</v>
      </c>
      <c r="M292" s="343">
        <f t="shared" si="33"/>
        <v>0</v>
      </c>
      <c r="N292" s="136">
        <f t="shared" si="33"/>
        <v>4023</v>
      </c>
    </row>
    <row r="293" spans="1:14" ht="58.5" customHeight="1" hidden="1">
      <c r="A293" s="362" t="s">
        <v>324</v>
      </c>
      <c r="B293" s="272">
        <v>303</v>
      </c>
      <c r="C293" s="273" t="s">
        <v>75</v>
      </c>
      <c r="D293" s="273" t="s">
        <v>71</v>
      </c>
      <c r="E293" s="273" t="s">
        <v>440</v>
      </c>
      <c r="F293" s="277">
        <v>400</v>
      </c>
      <c r="G293" s="274">
        <v>6832.7</v>
      </c>
      <c r="H293" s="269" t="e">
        <f>SUM(H320:H320,H322,H323)</f>
        <v>#REF!</v>
      </c>
      <c r="I293" s="295" t="e">
        <f>H293/G293</f>
        <v>#REF!</v>
      </c>
      <c r="J293" s="247" t="e">
        <f>H293-G293</f>
        <v>#REF!</v>
      </c>
      <c r="K293" s="383"/>
      <c r="L293" s="266"/>
      <c r="M293" s="117"/>
      <c r="N293" s="213">
        <v>4023</v>
      </c>
    </row>
    <row r="294" spans="1:14" ht="6.75" customHeight="1" hidden="1">
      <c r="A294" s="362" t="s">
        <v>324</v>
      </c>
      <c r="B294" s="272">
        <v>303</v>
      </c>
      <c r="C294" s="273" t="s">
        <v>75</v>
      </c>
      <c r="D294" s="273" t="s">
        <v>71</v>
      </c>
      <c r="E294" s="273" t="s">
        <v>440</v>
      </c>
      <c r="F294" s="277">
        <v>830</v>
      </c>
      <c r="G294" s="274">
        <v>6832.7</v>
      </c>
      <c r="H294" s="269">
        <f>SUM(H321:H321,H323,H324)</f>
        <v>190</v>
      </c>
      <c r="I294" s="295">
        <f>H294/G294</f>
        <v>0.027807455325127694</v>
      </c>
      <c r="J294" s="247">
        <f>H294-G294</f>
        <v>-6642.7</v>
      </c>
      <c r="K294" s="383"/>
      <c r="L294" s="250"/>
      <c r="M294" s="117"/>
      <c r="N294" s="213">
        <v>0</v>
      </c>
    </row>
    <row r="295" spans="1:14" ht="37.5" customHeight="1">
      <c r="A295" s="320" t="s">
        <v>262</v>
      </c>
      <c r="B295" s="379">
        <v>303</v>
      </c>
      <c r="C295" s="322" t="s">
        <v>70</v>
      </c>
      <c r="D295" s="322" t="s">
        <v>66</v>
      </c>
      <c r="E295" s="273" t="s">
        <v>476</v>
      </c>
      <c r="F295" s="277">
        <v>200</v>
      </c>
      <c r="G295" s="274"/>
      <c r="H295" s="269"/>
      <c r="I295" s="295"/>
      <c r="J295" s="247"/>
      <c r="K295" s="383">
        <v>98.6</v>
      </c>
      <c r="L295" s="250">
        <v>78.2</v>
      </c>
      <c r="M295" s="117"/>
      <c r="N295" s="213"/>
    </row>
    <row r="296" spans="1:14" ht="29.25" customHeight="1">
      <c r="A296" s="362" t="s">
        <v>34</v>
      </c>
      <c r="B296" s="379">
        <v>303</v>
      </c>
      <c r="C296" s="273" t="s">
        <v>466</v>
      </c>
      <c r="D296" s="273" t="s">
        <v>465</v>
      </c>
      <c r="E296" s="273" t="s">
        <v>482</v>
      </c>
      <c r="F296" s="277">
        <v>200</v>
      </c>
      <c r="G296" s="274"/>
      <c r="H296" s="269"/>
      <c r="I296" s="295"/>
      <c r="J296" s="247"/>
      <c r="K296" s="383">
        <v>31.6</v>
      </c>
      <c r="L296" s="250">
        <v>8.3</v>
      </c>
      <c r="M296" s="117"/>
      <c r="N296" s="213"/>
    </row>
    <row r="297" spans="1:14" ht="33.75" customHeight="1">
      <c r="A297" s="361" t="s">
        <v>251</v>
      </c>
      <c r="B297" s="380">
        <v>303</v>
      </c>
      <c r="C297" s="268" t="s">
        <v>466</v>
      </c>
      <c r="D297" s="268" t="s">
        <v>467</v>
      </c>
      <c r="E297" s="273"/>
      <c r="F297" s="277"/>
      <c r="G297" s="274"/>
      <c r="H297" s="269"/>
      <c r="I297" s="295"/>
      <c r="J297" s="247"/>
      <c r="K297" s="399">
        <v>12</v>
      </c>
      <c r="L297" s="248"/>
      <c r="M297" s="117"/>
      <c r="N297" s="213"/>
    </row>
    <row r="298" spans="1:14" ht="31.5" customHeight="1">
      <c r="A298" s="362" t="s">
        <v>468</v>
      </c>
      <c r="B298" s="379">
        <v>303</v>
      </c>
      <c r="C298" s="273" t="s">
        <v>466</v>
      </c>
      <c r="D298" s="273" t="s">
        <v>467</v>
      </c>
      <c r="E298" s="273" t="s">
        <v>259</v>
      </c>
      <c r="F298" s="277">
        <v>200</v>
      </c>
      <c r="G298" s="274"/>
      <c r="H298" s="269"/>
      <c r="I298" s="295"/>
      <c r="J298" s="247"/>
      <c r="K298" s="383">
        <v>2</v>
      </c>
      <c r="L298" s="250"/>
      <c r="M298" s="117"/>
      <c r="N298" s="213"/>
    </row>
    <row r="299" spans="1:14" ht="31.5" customHeight="1">
      <c r="A299" s="362" t="s">
        <v>258</v>
      </c>
      <c r="B299" s="379">
        <v>303</v>
      </c>
      <c r="C299" s="273" t="s">
        <v>466</v>
      </c>
      <c r="D299" s="273" t="s">
        <v>467</v>
      </c>
      <c r="E299" s="273" t="s">
        <v>477</v>
      </c>
      <c r="F299" s="277">
        <v>200</v>
      </c>
      <c r="G299" s="274"/>
      <c r="H299" s="269"/>
      <c r="I299" s="295"/>
      <c r="J299" s="247"/>
      <c r="K299" s="383">
        <v>10</v>
      </c>
      <c r="L299" s="250"/>
      <c r="M299" s="117"/>
      <c r="N299" s="213"/>
    </row>
    <row r="300" spans="1:14" ht="24.75" customHeight="1">
      <c r="A300" s="318" t="s">
        <v>49</v>
      </c>
      <c r="B300" s="252">
        <v>303</v>
      </c>
      <c r="C300" s="233">
        <v>10</v>
      </c>
      <c r="D300" s="233" t="s">
        <v>66</v>
      </c>
      <c r="E300" s="256"/>
      <c r="F300" s="256"/>
      <c r="G300" s="234">
        <f aca="true" t="shared" si="34" ref="G300:J302">G301</f>
        <v>540.8</v>
      </c>
      <c r="H300" s="234">
        <f t="shared" si="34"/>
        <v>576.7</v>
      </c>
      <c r="I300" s="234">
        <f t="shared" si="34"/>
        <v>1.0663831360946747</v>
      </c>
      <c r="J300" s="235">
        <f t="shared" si="34"/>
        <v>35.90000000000009</v>
      </c>
      <c r="K300" s="393">
        <v>109.4</v>
      </c>
      <c r="L300" s="236">
        <v>54.7</v>
      </c>
      <c r="M300" s="326">
        <f aca="true" t="shared" si="35" ref="M300:N302">M301</f>
        <v>0</v>
      </c>
      <c r="N300" s="126">
        <f t="shared" si="35"/>
        <v>0</v>
      </c>
    </row>
    <row r="301" spans="1:14" ht="52.5" customHeight="1">
      <c r="A301" s="320" t="s">
        <v>50</v>
      </c>
      <c r="B301" s="254">
        <v>303</v>
      </c>
      <c r="C301" s="243">
        <v>10</v>
      </c>
      <c r="D301" s="243" t="s">
        <v>66</v>
      </c>
      <c r="E301" s="243" t="s">
        <v>280</v>
      </c>
      <c r="F301" s="243"/>
      <c r="G301" s="245">
        <f t="shared" si="34"/>
        <v>540.8</v>
      </c>
      <c r="H301" s="245">
        <f t="shared" si="34"/>
        <v>576.7</v>
      </c>
      <c r="I301" s="245">
        <f t="shared" si="34"/>
        <v>1.0663831360946747</v>
      </c>
      <c r="J301" s="255">
        <f t="shared" si="34"/>
        <v>35.90000000000009</v>
      </c>
      <c r="K301" s="394">
        <v>109.4</v>
      </c>
      <c r="L301" s="244">
        <v>54.7</v>
      </c>
      <c r="M301" s="325">
        <f t="shared" si="35"/>
        <v>0</v>
      </c>
      <c r="N301" s="120">
        <f t="shared" si="35"/>
        <v>0</v>
      </c>
    </row>
    <row r="302" spans="1:14" ht="66" customHeight="1">
      <c r="A302" s="320" t="s">
        <v>51</v>
      </c>
      <c r="B302" s="254">
        <v>303</v>
      </c>
      <c r="C302" s="243">
        <v>10</v>
      </c>
      <c r="D302" s="243" t="s">
        <v>66</v>
      </c>
      <c r="E302" s="243" t="s">
        <v>280</v>
      </c>
      <c r="F302" s="243"/>
      <c r="G302" s="245">
        <f t="shared" si="34"/>
        <v>540.8</v>
      </c>
      <c r="H302" s="245">
        <f t="shared" si="34"/>
        <v>576.7</v>
      </c>
      <c r="I302" s="245">
        <f t="shared" si="34"/>
        <v>1.0663831360946747</v>
      </c>
      <c r="J302" s="255">
        <f t="shared" si="34"/>
        <v>35.90000000000009</v>
      </c>
      <c r="K302" s="394">
        <v>109.4</v>
      </c>
      <c r="L302" s="244">
        <v>54.7</v>
      </c>
      <c r="M302" s="325">
        <f t="shared" si="35"/>
        <v>0</v>
      </c>
      <c r="N302" s="120">
        <f t="shared" si="35"/>
        <v>0</v>
      </c>
    </row>
    <row r="303" spans="1:14" ht="31.5" customHeight="1" thickBot="1">
      <c r="A303" s="370" t="s">
        <v>52</v>
      </c>
      <c r="B303" s="371">
        <v>303</v>
      </c>
      <c r="C303" s="372">
        <v>10</v>
      </c>
      <c r="D303" s="372" t="s">
        <v>66</v>
      </c>
      <c r="E303" s="372" t="s">
        <v>280</v>
      </c>
      <c r="F303" s="372">
        <v>300</v>
      </c>
      <c r="G303" s="373">
        <v>540.8</v>
      </c>
      <c r="H303" s="374">
        <v>576.7</v>
      </c>
      <c r="I303" s="375">
        <f>H303/G303</f>
        <v>1.0663831360946747</v>
      </c>
      <c r="J303" s="376">
        <f>H303-G303</f>
        <v>35.90000000000009</v>
      </c>
      <c r="K303" s="402">
        <v>109.4</v>
      </c>
      <c r="L303" s="377">
        <v>54.7</v>
      </c>
      <c r="M303" s="117"/>
      <c r="N303" s="213"/>
    </row>
    <row r="304" spans="1:14" ht="24.75" customHeight="1" hidden="1">
      <c r="A304" s="344" t="s">
        <v>53</v>
      </c>
      <c r="B304" s="252">
        <v>303</v>
      </c>
      <c r="C304" s="253">
        <v>10</v>
      </c>
      <c r="D304" s="253" t="s">
        <v>67</v>
      </c>
      <c r="E304" s="253"/>
      <c r="F304" s="253"/>
      <c r="G304" s="251">
        <f>G305+G307+G308+G309+G310+G312</f>
        <v>3491.1000000000004</v>
      </c>
      <c r="H304" s="251">
        <f>H305+H307+H308+H309+H310+H312</f>
        <v>26808.2</v>
      </c>
      <c r="I304" s="251" t="e">
        <f>I305+I307+I308+I309+I310+I312</f>
        <v>#DIV/0!</v>
      </c>
      <c r="J304" s="345">
        <f>J305+J307+J308+J309+J310+J312</f>
        <v>23317.100000000002</v>
      </c>
      <c r="K304" s="403"/>
      <c r="L304" s="346">
        <f>L305+L307+L308+L309+L310+L312+L306</f>
        <v>0</v>
      </c>
      <c r="M304" s="103">
        <f>M305+M307+M308+M309+M310+M312+M306</f>
        <v>0</v>
      </c>
      <c r="N304" s="124">
        <f>N305+N307+N308+N309+N310+N312+N306</f>
        <v>8609</v>
      </c>
    </row>
    <row r="305" spans="1:14" ht="47.25" hidden="1">
      <c r="A305" s="242" t="s">
        <v>185</v>
      </c>
      <c r="B305" s="254">
        <v>303</v>
      </c>
      <c r="C305" s="243">
        <v>10</v>
      </c>
      <c r="D305" s="243" t="s">
        <v>67</v>
      </c>
      <c r="E305" s="243" t="s">
        <v>204</v>
      </c>
      <c r="F305" s="243">
        <v>300</v>
      </c>
      <c r="G305" s="245"/>
      <c r="H305" s="245">
        <f>H308+H310</f>
        <v>1892</v>
      </c>
      <c r="I305" s="246" t="e">
        <f>H305/G305</f>
        <v>#DIV/0!</v>
      </c>
      <c r="J305" s="247">
        <f aca="true" t="shared" si="36" ref="J305:J312">H305-G305</f>
        <v>1892</v>
      </c>
      <c r="K305" s="383"/>
      <c r="L305" s="297"/>
      <c r="M305" s="117"/>
      <c r="N305" s="213"/>
    </row>
    <row r="306" spans="1:14" ht="47.25" hidden="1">
      <c r="A306" s="242" t="s">
        <v>205</v>
      </c>
      <c r="B306" s="254">
        <v>303</v>
      </c>
      <c r="C306" s="243">
        <v>10</v>
      </c>
      <c r="D306" s="243" t="s">
        <v>67</v>
      </c>
      <c r="E306" s="243">
        <v>1008820</v>
      </c>
      <c r="F306" s="243">
        <v>300</v>
      </c>
      <c r="G306" s="245"/>
      <c r="H306" s="245">
        <f>H309+H311</f>
        <v>1892</v>
      </c>
      <c r="I306" s="246" t="e">
        <f>H306/G306</f>
        <v>#DIV/0!</v>
      </c>
      <c r="J306" s="247">
        <f t="shared" si="36"/>
        <v>1892</v>
      </c>
      <c r="K306" s="383"/>
      <c r="L306" s="297"/>
      <c r="M306" s="117"/>
      <c r="N306" s="213"/>
    </row>
    <row r="307" spans="1:14" ht="40.5" customHeight="1" hidden="1">
      <c r="A307" s="242" t="s">
        <v>188</v>
      </c>
      <c r="B307" s="254">
        <v>303</v>
      </c>
      <c r="C307" s="243">
        <v>10</v>
      </c>
      <c r="D307" s="243" t="s">
        <v>67</v>
      </c>
      <c r="E307" s="243">
        <v>5222701</v>
      </c>
      <c r="F307" s="243">
        <v>300</v>
      </c>
      <c r="G307" s="245"/>
      <c r="H307" s="249">
        <v>1892</v>
      </c>
      <c r="I307" s="246" t="e">
        <f>H307/G307</f>
        <v>#DIV/0!</v>
      </c>
      <c r="J307" s="247">
        <f t="shared" si="36"/>
        <v>1892</v>
      </c>
      <c r="K307" s="383"/>
      <c r="L307" s="297"/>
      <c r="M307" s="117"/>
      <c r="N307" s="213"/>
    </row>
    <row r="308" spans="1:14" ht="47.25" hidden="1">
      <c r="A308" s="242" t="s">
        <v>187</v>
      </c>
      <c r="B308" s="254">
        <v>303</v>
      </c>
      <c r="C308" s="243">
        <v>10</v>
      </c>
      <c r="D308" s="243" t="s">
        <v>67</v>
      </c>
      <c r="E308" s="243">
        <v>5222702</v>
      </c>
      <c r="F308" s="243">
        <v>300</v>
      </c>
      <c r="G308" s="245"/>
      <c r="H308" s="249"/>
      <c r="I308" s="246"/>
      <c r="J308" s="247">
        <f t="shared" si="36"/>
        <v>0</v>
      </c>
      <c r="K308" s="383"/>
      <c r="L308" s="297"/>
      <c r="M308" s="117"/>
      <c r="N308" s="213"/>
    </row>
    <row r="309" spans="1:14" ht="30.75" customHeight="1" hidden="1">
      <c r="A309" s="242" t="s">
        <v>186</v>
      </c>
      <c r="B309" s="254">
        <v>303</v>
      </c>
      <c r="C309" s="243">
        <v>10</v>
      </c>
      <c r="D309" s="243" t="s">
        <v>67</v>
      </c>
      <c r="E309" s="243">
        <v>5222703</v>
      </c>
      <c r="F309" s="243">
        <v>300</v>
      </c>
      <c r="G309" s="245"/>
      <c r="H309" s="249">
        <v>1892</v>
      </c>
      <c r="I309" s="246" t="e">
        <f>H309/G309</f>
        <v>#DIV/0!</v>
      </c>
      <c r="J309" s="247">
        <f t="shared" si="36"/>
        <v>1892</v>
      </c>
      <c r="K309" s="383"/>
      <c r="L309" s="297"/>
      <c r="M309" s="117"/>
      <c r="N309" s="213"/>
    </row>
    <row r="310" spans="1:14" ht="56.25" customHeight="1" hidden="1">
      <c r="A310" s="242" t="s">
        <v>296</v>
      </c>
      <c r="B310" s="254">
        <v>303</v>
      </c>
      <c r="C310" s="243">
        <v>10</v>
      </c>
      <c r="D310" s="243" t="s">
        <v>67</v>
      </c>
      <c r="E310" s="243" t="s">
        <v>424</v>
      </c>
      <c r="F310" s="243">
        <v>300</v>
      </c>
      <c r="G310" s="245">
        <v>569.7</v>
      </c>
      <c r="H310" s="249">
        <v>1892</v>
      </c>
      <c r="I310" s="246">
        <f>H310/G310</f>
        <v>3.32104616464806</v>
      </c>
      <c r="J310" s="247">
        <f t="shared" si="36"/>
        <v>1322.3</v>
      </c>
      <c r="K310" s="383"/>
      <c r="L310" s="266"/>
      <c r="M310" s="117"/>
      <c r="N310" s="213">
        <v>670</v>
      </c>
    </row>
    <row r="311" spans="1:14" ht="205.5" customHeight="1" hidden="1">
      <c r="A311" s="298" t="s">
        <v>434</v>
      </c>
      <c r="B311" s="254">
        <v>303</v>
      </c>
      <c r="C311" s="243">
        <v>10</v>
      </c>
      <c r="D311" s="243" t="s">
        <v>67</v>
      </c>
      <c r="E311" s="243" t="s">
        <v>132</v>
      </c>
      <c r="F311" s="243" t="s">
        <v>89</v>
      </c>
      <c r="G311" s="245"/>
      <c r="H311" s="249"/>
      <c r="I311" s="246" t="e">
        <f>H311/G311</f>
        <v>#DIV/0!</v>
      </c>
      <c r="J311" s="247">
        <f t="shared" si="36"/>
        <v>0</v>
      </c>
      <c r="K311" s="383"/>
      <c r="L311" s="250"/>
      <c r="M311" s="117"/>
      <c r="N311" s="213"/>
    </row>
    <row r="312" spans="1:14" ht="93" customHeight="1" hidden="1">
      <c r="A312" s="298" t="s">
        <v>166</v>
      </c>
      <c r="B312" s="254">
        <v>303</v>
      </c>
      <c r="C312" s="243">
        <v>10</v>
      </c>
      <c r="D312" s="243" t="s">
        <v>67</v>
      </c>
      <c r="E312" s="243" t="s">
        <v>295</v>
      </c>
      <c r="F312" s="243">
        <v>300</v>
      </c>
      <c r="G312" s="245">
        <v>2921.4</v>
      </c>
      <c r="H312" s="240">
        <v>19240.2</v>
      </c>
      <c r="I312" s="246">
        <f>H312/G312</f>
        <v>6.585951940850277</v>
      </c>
      <c r="J312" s="247">
        <f t="shared" si="36"/>
        <v>16318.800000000001</v>
      </c>
      <c r="K312" s="383"/>
      <c r="L312" s="250"/>
      <c r="M312" s="117"/>
      <c r="N312" s="213">
        <v>7939</v>
      </c>
    </row>
    <row r="313" spans="1:14" ht="27" customHeight="1" hidden="1">
      <c r="A313" s="231" t="s">
        <v>319</v>
      </c>
      <c r="B313" s="252">
        <v>303</v>
      </c>
      <c r="C313" s="233">
        <v>10</v>
      </c>
      <c r="D313" s="233" t="s">
        <v>74</v>
      </c>
      <c r="E313" s="256"/>
      <c r="F313" s="256"/>
      <c r="G313" s="234" t="e">
        <f aca="true" t="shared" si="37" ref="G313:N313">G314</f>
        <v>#REF!</v>
      </c>
      <c r="H313" s="234" t="e">
        <f t="shared" si="37"/>
        <v>#REF!</v>
      </c>
      <c r="I313" s="234" t="e">
        <f t="shared" si="37"/>
        <v>#REF!</v>
      </c>
      <c r="J313" s="235" t="e">
        <f t="shared" si="37"/>
        <v>#REF!</v>
      </c>
      <c r="K313" s="393"/>
      <c r="L313" s="236">
        <f t="shared" si="37"/>
        <v>0</v>
      </c>
      <c r="M313" s="105">
        <f t="shared" si="37"/>
        <v>0</v>
      </c>
      <c r="N313" s="126">
        <f t="shared" si="37"/>
        <v>0</v>
      </c>
    </row>
    <row r="314" spans="1:14" ht="81.75" customHeight="1" hidden="1">
      <c r="A314" s="242" t="s">
        <v>320</v>
      </c>
      <c r="B314" s="254">
        <v>303</v>
      </c>
      <c r="C314" s="243">
        <v>10</v>
      </c>
      <c r="D314" s="243" t="s">
        <v>74</v>
      </c>
      <c r="E314" s="243" t="s">
        <v>420</v>
      </c>
      <c r="F314" s="243"/>
      <c r="G314" s="245" t="e">
        <f>G315</f>
        <v>#REF!</v>
      </c>
      <c r="H314" s="245" t="e">
        <f>H315</f>
        <v>#REF!</v>
      </c>
      <c r="I314" s="245" t="e">
        <f>I315</f>
        <v>#REF!</v>
      </c>
      <c r="J314" s="255" t="e">
        <f>J315</f>
        <v>#REF!</v>
      </c>
      <c r="K314" s="394"/>
      <c r="L314" s="244"/>
      <c r="M314" s="59">
        <f>M315</f>
        <v>0</v>
      </c>
      <c r="N314" s="120"/>
    </row>
    <row r="315" spans="1:14" ht="18.75" hidden="1">
      <c r="A315" s="231" t="s">
        <v>47</v>
      </c>
      <c r="B315" s="252">
        <v>303</v>
      </c>
      <c r="C315" s="233">
        <v>11</v>
      </c>
      <c r="D315" s="233"/>
      <c r="E315" s="233"/>
      <c r="F315" s="233"/>
      <c r="G315" s="234" t="e">
        <f>G317+#REF!</f>
        <v>#REF!</v>
      </c>
      <c r="H315" s="234" t="e">
        <f>H317+#REF!</f>
        <v>#REF!</v>
      </c>
      <c r="I315" s="234" t="e">
        <f>I317+#REF!</f>
        <v>#REF!</v>
      </c>
      <c r="J315" s="235" t="e">
        <f>J317+#REF!</f>
        <v>#REF!</v>
      </c>
      <c r="K315" s="393"/>
      <c r="L315" s="236">
        <f>L316</f>
        <v>0</v>
      </c>
      <c r="M315" s="105">
        <f>M316</f>
        <v>0</v>
      </c>
      <c r="N315" s="126">
        <f>N316</f>
        <v>280</v>
      </c>
    </row>
    <row r="316" spans="1:14" ht="55.5" customHeight="1" hidden="1">
      <c r="A316" s="237" t="s">
        <v>298</v>
      </c>
      <c r="B316" s="254">
        <v>303</v>
      </c>
      <c r="C316" s="243">
        <v>11</v>
      </c>
      <c r="D316" s="243" t="s">
        <v>66</v>
      </c>
      <c r="E316" s="243" t="s">
        <v>297</v>
      </c>
      <c r="F316" s="243">
        <v>200</v>
      </c>
      <c r="G316" s="245"/>
      <c r="H316" s="245" t="e">
        <f>#REF!</f>
        <v>#REF!</v>
      </c>
      <c r="I316" s="246" t="e">
        <f>H316/G316</f>
        <v>#REF!</v>
      </c>
      <c r="J316" s="247" t="e">
        <f>H316-G316</f>
        <v>#REF!</v>
      </c>
      <c r="K316" s="383"/>
      <c r="L316" s="250"/>
      <c r="M316" s="117"/>
      <c r="N316" s="213">
        <v>280</v>
      </c>
    </row>
    <row r="317" spans="1:14" ht="47.25" hidden="1">
      <c r="A317" s="242" t="s">
        <v>189</v>
      </c>
      <c r="B317" s="254">
        <v>303</v>
      </c>
      <c r="C317" s="243">
        <v>11</v>
      </c>
      <c r="D317" s="243" t="s">
        <v>66</v>
      </c>
      <c r="E317" s="243" t="s">
        <v>212</v>
      </c>
      <c r="F317" s="243">
        <v>200</v>
      </c>
      <c r="G317" s="245"/>
      <c r="H317" s="245" t="e">
        <f>H318</f>
        <v>#REF!</v>
      </c>
      <c r="I317" s="246" t="e">
        <f>H317/G317</f>
        <v>#REF!</v>
      </c>
      <c r="J317" s="247" t="e">
        <f>H317-G317</f>
        <v>#REF!</v>
      </c>
      <c r="K317" s="383"/>
      <c r="L317" s="250"/>
      <c r="M317" s="117"/>
      <c r="N317" s="213"/>
    </row>
    <row r="318" spans="1:14" ht="18.75" hidden="1">
      <c r="A318" s="231" t="s">
        <v>200</v>
      </c>
      <c r="B318" s="299">
        <v>303</v>
      </c>
      <c r="C318" s="233">
        <v>12</v>
      </c>
      <c r="D318" s="233"/>
      <c r="E318" s="233"/>
      <c r="F318" s="233"/>
      <c r="G318" s="234" t="e">
        <f>#REF!</f>
        <v>#REF!</v>
      </c>
      <c r="H318" s="234" t="e">
        <f>#REF!</f>
        <v>#REF!</v>
      </c>
      <c r="I318" s="234" t="e">
        <f>#REF!</f>
        <v>#REF!</v>
      </c>
      <c r="J318" s="235" t="e">
        <f>#REF!</f>
        <v>#REF!</v>
      </c>
      <c r="K318" s="393"/>
      <c r="L318" s="236">
        <f>L319+L320</f>
        <v>0</v>
      </c>
      <c r="M318" s="105" t="e">
        <f>M319+M320</f>
        <v>#REF!</v>
      </c>
      <c r="N318" s="126">
        <f>N319+N320</f>
        <v>340</v>
      </c>
    </row>
    <row r="319" spans="1:14" ht="18.75" hidden="1">
      <c r="A319" s="242" t="s">
        <v>80</v>
      </c>
      <c r="B319" s="238">
        <v>303</v>
      </c>
      <c r="C319" s="243">
        <v>12</v>
      </c>
      <c r="D319" s="243" t="s">
        <v>66</v>
      </c>
      <c r="E319" s="243" t="s">
        <v>294</v>
      </c>
      <c r="F319" s="243">
        <v>200</v>
      </c>
      <c r="G319" s="245" t="e">
        <f>#REF!</f>
        <v>#REF!</v>
      </c>
      <c r="H319" s="245" t="e">
        <f>#REF!</f>
        <v>#REF!</v>
      </c>
      <c r="I319" s="245" t="e">
        <f>#REF!</f>
        <v>#REF!</v>
      </c>
      <c r="J319" s="255" t="e">
        <f>#REF!</f>
        <v>#REF!</v>
      </c>
      <c r="K319" s="394"/>
      <c r="L319" s="244"/>
      <c r="M319" s="120" t="e">
        <f>#REF!</f>
        <v>#REF!</v>
      </c>
      <c r="N319" s="120">
        <v>150</v>
      </c>
    </row>
    <row r="320" spans="1:14" ht="21" customHeight="1" hidden="1" thickBot="1">
      <c r="A320" s="242" t="s">
        <v>35</v>
      </c>
      <c r="B320" s="238">
        <v>303</v>
      </c>
      <c r="C320" s="243">
        <v>12</v>
      </c>
      <c r="D320" s="243" t="s">
        <v>69</v>
      </c>
      <c r="E320" s="243" t="s">
        <v>294</v>
      </c>
      <c r="F320" s="243">
        <v>200</v>
      </c>
      <c r="G320" s="245" t="e">
        <f>#REF!</f>
        <v>#REF!</v>
      </c>
      <c r="H320" s="245" t="e">
        <f>#REF!</f>
        <v>#REF!</v>
      </c>
      <c r="I320" s="245" t="e">
        <f>#REF!</f>
        <v>#REF!</v>
      </c>
      <c r="J320" s="255" t="e">
        <f>#REF!</f>
        <v>#REF!</v>
      </c>
      <c r="K320" s="394"/>
      <c r="L320" s="244"/>
      <c r="M320" s="120" t="e">
        <f>#REF!</f>
        <v>#REF!</v>
      </c>
      <c r="N320" s="120">
        <v>190</v>
      </c>
    </row>
    <row r="321" spans="1:12" ht="18" hidden="1">
      <c r="A321" s="242" t="s">
        <v>21</v>
      </c>
      <c r="B321" s="238">
        <v>303</v>
      </c>
      <c r="C321" s="243">
        <v>12</v>
      </c>
      <c r="D321" s="243" t="s">
        <v>68</v>
      </c>
      <c r="E321" s="243" t="s">
        <v>155</v>
      </c>
      <c r="F321" s="243">
        <v>500</v>
      </c>
      <c r="G321" s="249"/>
      <c r="H321" s="240">
        <v>190</v>
      </c>
      <c r="I321" s="300" t="e">
        <f>H321/G321</f>
        <v>#DIV/0!</v>
      </c>
      <c r="J321" s="249">
        <f aca="true" t="shared" si="38" ref="J321:J338">H321-G321</f>
        <v>190</v>
      </c>
      <c r="K321" s="315"/>
      <c r="L321" s="301"/>
    </row>
    <row r="322" spans="1:12" ht="18" hidden="1">
      <c r="A322" s="242" t="s">
        <v>111</v>
      </c>
      <c r="B322" s="254">
        <v>303</v>
      </c>
      <c r="C322" s="243" t="s">
        <v>68</v>
      </c>
      <c r="D322" s="243" t="s">
        <v>74</v>
      </c>
      <c r="E322" s="243"/>
      <c r="F322" s="243"/>
      <c r="G322" s="249">
        <f>SUM(G324:G325)</f>
        <v>0</v>
      </c>
      <c r="H322" s="249">
        <f>SUM(H324:H325)</f>
        <v>0</v>
      </c>
      <c r="I322" s="300" t="e">
        <f>H322/G322</f>
        <v>#DIV/0!</v>
      </c>
      <c r="J322" s="249">
        <f t="shared" si="38"/>
        <v>0</v>
      </c>
      <c r="K322" s="315"/>
      <c r="L322" s="301"/>
    </row>
    <row r="323" spans="1:12" ht="0.75" customHeight="1" hidden="1">
      <c r="A323" s="242" t="s">
        <v>112</v>
      </c>
      <c r="B323" s="254">
        <v>303</v>
      </c>
      <c r="C323" s="243" t="s">
        <v>68</v>
      </c>
      <c r="D323" s="243" t="s">
        <v>74</v>
      </c>
      <c r="E323" s="243" t="s">
        <v>110</v>
      </c>
      <c r="F323" s="243"/>
      <c r="G323" s="249">
        <f>G324</f>
        <v>0</v>
      </c>
      <c r="H323" s="240">
        <f>H324</f>
        <v>0</v>
      </c>
      <c r="I323" s="300" t="e">
        <f>H323/G323</f>
        <v>#DIV/0!</v>
      </c>
      <c r="J323" s="249">
        <f t="shared" si="38"/>
        <v>0</v>
      </c>
      <c r="K323" s="315"/>
      <c r="L323" s="301"/>
    </row>
    <row r="324" spans="1:12" ht="31.5" hidden="1">
      <c r="A324" s="242" t="s">
        <v>11</v>
      </c>
      <c r="B324" s="254">
        <v>303</v>
      </c>
      <c r="C324" s="243" t="s">
        <v>68</v>
      </c>
      <c r="D324" s="243" t="s">
        <v>74</v>
      </c>
      <c r="E324" s="243" t="s">
        <v>110</v>
      </c>
      <c r="F324" s="243">
        <v>500</v>
      </c>
      <c r="G324" s="249"/>
      <c r="H324" s="240"/>
      <c r="I324" s="300" t="e">
        <f>H324/G324</f>
        <v>#DIV/0!</v>
      </c>
      <c r="J324" s="249">
        <f t="shared" si="38"/>
        <v>0</v>
      </c>
      <c r="K324" s="315"/>
      <c r="L324" s="301"/>
    </row>
    <row r="325" spans="1:12" ht="15.75" customHeight="1" hidden="1">
      <c r="A325" s="242" t="s">
        <v>113</v>
      </c>
      <c r="B325" s="254">
        <v>303</v>
      </c>
      <c r="C325" s="243" t="s">
        <v>68</v>
      </c>
      <c r="D325" s="243" t="s">
        <v>74</v>
      </c>
      <c r="E325" s="243" t="s">
        <v>159</v>
      </c>
      <c r="F325" s="243">
        <v>500</v>
      </c>
      <c r="G325" s="249"/>
      <c r="H325" s="240"/>
      <c r="I325" s="300" t="e">
        <f>H325/G325</f>
        <v>#DIV/0!</v>
      </c>
      <c r="J325" s="249">
        <f t="shared" si="38"/>
        <v>0</v>
      </c>
      <c r="K325" s="315"/>
      <c r="L325" s="301"/>
    </row>
    <row r="326" spans="1:12" ht="1.5" customHeight="1" hidden="1">
      <c r="A326" s="242" t="s">
        <v>119</v>
      </c>
      <c r="B326" s="254">
        <v>303</v>
      </c>
      <c r="C326" s="243" t="s">
        <v>68</v>
      </c>
      <c r="D326" s="243">
        <v>12</v>
      </c>
      <c r="E326" s="243"/>
      <c r="F326" s="243"/>
      <c r="G326" s="249">
        <f>G327</f>
        <v>0</v>
      </c>
      <c r="H326" s="240"/>
      <c r="I326" s="300"/>
      <c r="J326" s="249">
        <f t="shared" si="38"/>
        <v>0</v>
      </c>
      <c r="K326" s="315"/>
      <c r="L326" s="301"/>
    </row>
    <row r="327" spans="1:12" ht="47.25" hidden="1">
      <c r="A327" s="242" t="s">
        <v>122</v>
      </c>
      <c r="B327" s="254">
        <v>303</v>
      </c>
      <c r="C327" s="243" t="s">
        <v>68</v>
      </c>
      <c r="D327" s="243">
        <v>12</v>
      </c>
      <c r="E327" s="243" t="s">
        <v>120</v>
      </c>
      <c r="F327" s="243"/>
      <c r="G327" s="249">
        <f>G328</f>
        <v>0</v>
      </c>
      <c r="H327" s="240"/>
      <c r="I327" s="300"/>
      <c r="J327" s="249">
        <f t="shared" si="38"/>
        <v>0</v>
      </c>
      <c r="K327" s="315"/>
      <c r="L327" s="301"/>
    </row>
    <row r="328" spans="1:12" ht="3" customHeight="1" hidden="1">
      <c r="A328" s="242" t="s">
        <v>123</v>
      </c>
      <c r="B328" s="254">
        <v>303</v>
      </c>
      <c r="C328" s="243" t="s">
        <v>68</v>
      </c>
      <c r="D328" s="243">
        <v>12</v>
      </c>
      <c r="E328" s="243" t="s">
        <v>120</v>
      </c>
      <c r="F328" s="243" t="s">
        <v>121</v>
      </c>
      <c r="G328" s="249"/>
      <c r="H328" s="240"/>
      <c r="I328" s="300"/>
      <c r="J328" s="249">
        <f t="shared" si="38"/>
        <v>0</v>
      </c>
      <c r="K328" s="315"/>
      <c r="L328" s="301"/>
    </row>
    <row r="329" spans="1:12" ht="19.5" customHeight="1" hidden="1">
      <c r="A329" s="242" t="s">
        <v>54</v>
      </c>
      <c r="B329" s="254">
        <v>303</v>
      </c>
      <c r="C329" s="243">
        <v>10</v>
      </c>
      <c r="D329" s="243" t="s">
        <v>67</v>
      </c>
      <c r="E329" s="243" t="s">
        <v>133</v>
      </c>
      <c r="F329" s="243" t="s">
        <v>89</v>
      </c>
      <c r="G329" s="245"/>
      <c r="H329" s="302"/>
      <c r="I329" s="300" t="e">
        <f>H329/G329</f>
        <v>#DIV/0!</v>
      </c>
      <c r="J329" s="249">
        <f t="shared" si="38"/>
        <v>0</v>
      </c>
      <c r="K329" s="315"/>
      <c r="L329" s="301"/>
    </row>
    <row r="330" spans="1:12" ht="18" hidden="1">
      <c r="A330" s="242" t="s">
        <v>129</v>
      </c>
      <c r="B330" s="254">
        <v>303</v>
      </c>
      <c r="C330" s="243">
        <v>10</v>
      </c>
      <c r="D330" s="243" t="s">
        <v>67</v>
      </c>
      <c r="E330" s="243" t="s">
        <v>31</v>
      </c>
      <c r="F330" s="243"/>
      <c r="G330" s="245"/>
      <c r="H330" s="245">
        <f>SUM(H331:H333)</f>
        <v>797</v>
      </c>
      <c r="I330" s="300" t="e">
        <f>H330/G330</f>
        <v>#DIV/0!</v>
      </c>
      <c r="J330" s="249">
        <f t="shared" si="38"/>
        <v>797</v>
      </c>
      <c r="K330" s="315"/>
      <c r="L330" s="301"/>
    </row>
    <row r="331" spans="1:12" ht="31.5" hidden="1">
      <c r="A331" s="242" t="s">
        <v>135</v>
      </c>
      <c r="B331" s="254">
        <v>303</v>
      </c>
      <c r="C331" s="243">
        <v>10</v>
      </c>
      <c r="D331" s="243" t="s">
        <v>67</v>
      </c>
      <c r="E331" s="243" t="s">
        <v>134</v>
      </c>
      <c r="F331" s="243" t="s">
        <v>89</v>
      </c>
      <c r="G331" s="245"/>
      <c r="H331" s="240"/>
      <c r="I331" s="300" t="e">
        <f>H331/G331</f>
        <v>#DIV/0!</v>
      </c>
      <c r="J331" s="249">
        <f t="shared" si="38"/>
        <v>0</v>
      </c>
      <c r="K331" s="315"/>
      <c r="L331" s="301"/>
    </row>
    <row r="332" spans="1:12" ht="31.5" hidden="1">
      <c r="A332" s="242" t="s">
        <v>137</v>
      </c>
      <c r="B332" s="254">
        <v>303</v>
      </c>
      <c r="C332" s="243">
        <v>10</v>
      </c>
      <c r="D332" s="243" t="s">
        <v>67</v>
      </c>
      <c r="E332" s="243" t="s">
        <v>136</v>
      </c>
      <c r="F332" s="243" t="s">
        <v>89</v>
      </c>
      <c r="G332" s="245"/>
      <c r="H332" s="240">
        <v>197</v>
      </c>
      <c r="I332" s="300" t="e">
        <f>H332/G332</f>
        <v>#DIV/0!</v>
      </c>
      <c r="J332" s="249">
        <f t="shared" si="38"/>
        <v>197</v>
      </c>
      <c r="K332" s="315"/>
      <c r="L332" s="301"/>
    </row>
    <row r="333" spans="1:12" ht="47.25" hidden="1">
      <c r="A333" s="242" t="s">
        <v>139</v>
      </c>
      <c r="B333" s="254">
        <v>303</v>
      </c>
      <c r="C333" s="243">
        <v>10</v>
      </c>
      <c r="D333" s="243" t="s">
        <v>67</v>
      </c>
      <c r="E333" s="243" t="s">
        <v>138</v>
      </c>
      <c r="F333" s="243" t="s">
        <v>89</v>
      </c>
      <c r="G333" s="303"/>
      <c r="H333" s="240">
        <v>600</v>
      </c>
      <c r="I333" s="300" t="e">
        <f>H333/G333</f>
        <v>#DIV/0!</v>
      </c>
      <c r="J333" s="249">
        <f t="shared" si="38"/>
        <v>600</v>
      </c>
      <c r="K333" s="315"/>
      <c r="L333" s="301"/>
    </row>
    <row r="334" spans="1:12" ht="18" hidden="1">
      <c r="A334" s="304" t="s">
        <v>152</v>
      </c>
      <c r="B334" s="305">
        <v>309</v>
      </c>
      <c r="C334" s="304"/>
      <c r="D334" s="304"/>
      <c r="E334" s="304"/>
      <c r="F334" s="304"/>
      <c r="G334" s="306">
        <f>G335</f>
        <v>0</v>
      </c>
      <c r="H334" s="304">
        <f>H335</f>
        <v>0</v>
      </c>
      <c r="I334" s="307"/>
      <c r="J334" s="249">
        <f t="shared" si="38"/>
        <v>0</v>
      </c>
      <c r="K334" s="315"/>
      <c r="L334" s="301"/>
    </row>
    <row r="335" spans="1:12" ht="23.25" customHeight="1" hidden="1">
      <c r="A335" s="242" t="s">
        <v>115</v>
      </c>
      <c r="B335" s="238">
        <v>309</v>
      </c>
      <c r="C335" s="243" t="s">
        <v>68</v>
      </c>
      <c r="D335" s="243" t="s">
        <v>70</v>
      </c>
      <c r="E335" s="243"/>
      <c r="F335" s="243"/>
      <c r="G335" s="249">
        <f>SUM(G337:G338)</f>
        <v>0</v>
      </c>
      <c r="H335" s="249">
        <f>SUM(H337:H338)</f>
        <v>0</v>
      </c>
      <c r="I335" s="300"/>
      <c r="J335" s="249">
        <f t="shared" si="38"/>
        <v>0</v>
      </c>
      <c r="K335" s="315"/>
      <c r="L335" s="301"/>
    </row>
    <row r="336" spans="1:12" ht="15" customHeight="1" hidden="1">
      <c r="A336" s="308" t="s">
        <v>163</v>
      </c>
      <c r="B336" s="309">
        <v>318</v>
      </c>
      <c r="C336" s="305">
        <v>1</v>
      </c>
      <c r="D336" s="305">
        <v>14</v>
      </c>
      <c r="E336" s="305" t="s">
        <v>16</v>
      </c>
      <c r="F336" s="305">
        <v>500</v>
      </c>
      <c r="G336" s="304"/>
      <c r="H336" s="240">
        <f>H337</f>
        <v>0</v>
      </c>
      <c r="I336" s="300"/>
      <c r="J336" s="249">
        <f t="shared" si="38"/>
        <v>0</v>
      </c>
      <c r="K336" s="315"/>
      <c r="L336" s="301"/>
    </row>
    <row r="337" spans="1:12" ht="2.25" customHeight="1" hidden="1">
      <c r="A337" s="242" t="s">
        <v>21</v>
      </c>
      <c r="B337" s="238">
        <v>309</v>
      </c>
      <c r="C337" s="243" t="s">
        <v>68</v>
      </c>
      <c r="D337" s="243" t="s">
        <v>70</v>
      </c>
      <c r="E337" s="243" t="s">
        <v>116</v>
      </c>
      <c r="F337" s="243" t="s">
        <v>81</v>
      </c>
      <c r="G337" s="249"/>
      <c r="H337" s="240"/>
      <c r="I337" s="300"/>
      <c r="J337" s="249">
        <f t="shared" si="38"/>
        <v>0</v>
      </c>
      <c r="K337" s="315"/>
      <c r="L337" s="301"/>
    </row>
    <row r="338" spans="1:12" ht="20.25" customHeight="1" hidden="1">
      <c r="A338" s="242" t="s">
        <v>117</v>
      </c>
      <c r="B338" s="238">
        <v>309</v>
      </c>
      <c r="C338" s="243" t="s">
        <v>68</v>
      </c>
      <c r="D338" s="243" t="s">
        <v>70</v>
      </c>
      <c r="E338" s="243" t="s">
        <v>118</v>
      </c>
      <c r="F338" s="243" t="s">
        <v>81</v>
      </c>
      <c r="G338" s="249"/>
      <c r="H338" s="240"/>
      <c r="I338" s="300"/>
      <c r="J338" s="249">
        <f t="shared" si="38"/>
        <v>0</v>
      </c>
      <c r="K338" s="315"/>
      <c r="L338" s="301"/>
    </row>
    <row r="339" spans="1:14" ht="18.75">
      <c r="A339" s="311"/>
      <c r="B339" s="310"/>
      <c r="C339" s="301"/>
      <c r="D339" s="301"/>
      <c r="E339" s="311" t="s">
        <v>194</v>
      </c>
      <c r="F339" s="301"/>
      <c r="G339" s="312" t="e">
        <f>G14+#REF!+G64+G163+G202+#REF!-20</f>
        <v>#REF!</v>
      </c>
      <c r="H339" s="312" t="e">
        <f>H14+#REF!+H64+H163+H202+#REF!</f>
        <v>#REF!</v>
      </c>
      <c r="I339" s="312" t="e">
        <f>I14+#REF!+I64+I163+I202+#REF!</f>
        <v>#DIV/0!</v>
      </c>
      <c r="J339" s="312" t="e">
        <f>J14+#REF!+J64+J163+J202+#REF!</f>
        <v>#REF!</v>
      </c>
      <c r="K339" s="406">
        <v>5373.5</v>
      </c>
      <c r="L339" s="313">
        <v>1487.1</v>
      </c>
      <c r="M339" s="114" t="e">
        <f>M14+#REF!+M64+M163+M202+#REF!</f>
        <v>#REF!</v>
      </c>
      <c r="N339" s="114" t="e">
        <f>N14+#REF!+N64+N163+N202+#REF!</f>
        <v>#REF!</v>
      </c>
    </row>
    <row r="340" spans="7:14" ht="23.25" customHeight="1">
      <c r="G340" s="48"/>
      <c r="H340" s="22"/>
      <c r="N340" s="139"/>
    </row>
    <row r="342" ht="13.5" customHeight="1"/>
    <row r="349" ht="39.75" customHeight="1"/>
    <row r="350" ht="39.75" customHeight="1"/>
    <row r="351" ht="39.75" customHeight="1"/>
  </sheetData>
  <sheetProtection/>
  <mergeCells count="14">
    <mergeCell ref="C12:C13"/>
    <mergeCell ref="D12:D13"/>
    <mergeCell ref="I12:I13"/>
    <mergeCell ref="E12:E13"/>
    <mergeCell ref="G12:H12"/>
    <mergeCell ref="F12:F13"/>
    <mergeCell ref="A8:N8"/>
    <mergeCell ref="A9:N9"/>
    <mergeCell ref="B3:L3"/>
    <mergeCell ref="A6:N6"/>
    <mergeCell ref="A7:N7"/>
    <mergeCell ref="N12:N13"/>
    <mergeCell ref="A12:A13"/>
    <mergeCell ref="B12:B13"/>
  </mergeCells>
  <printOptions/>
  <pageMargins left="0.3937007874015748" right="0.1968503937007874" top="0.2755905511811024" bottom="0.1968503937007874" header="0.15748031496062992" footer="0.15748031496062992"/>
  <pageSetup fitToHeight="8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30" t="s">
        <v>447</v>
      </c>
      <c r="F5" s="431"/>
      <c r="G5" s="431"/>
      <c r="H5" s="431"/>
      <c r="I5" s="431"/>
      <c r="J5" s="431"/>
      <c r="K5" s="431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19" t="s">
        <v>448</v>
      </c>
      <c r="B7" s="419"/>
      <c r="C7" s="419"/>
      <c r="D7" s="419"/>
      <c r="E7" s="419"/>
      <c r="F7" s="419"/>
      <c r="G7" s="419"/>
      <c r="H7" s="419"/>
      <c r="I7" s="180"/>
      <c r="J7" s="180"/>
      <c r="K7" s="184"/>
    </row>
    <row r="8" spans="1:11" ht="19.5" customHeight="1">
      <c r="A8" s="414" t="s">
        <v>331</v>
      </c>
      <c r="B8" s="414"/>
      <c r="C8" s="414"/>
      <c r="D8" s="414"/>
      <c r="E8" s="414"/>
      <c r="F8" s="414"/>
      <c r="G8" s="414"/>
      <c r="H8" s="414"/>
      <c r="I8" s="38"/>
      <c r="J8" s="38"/>
      <c r="K8" s="38"/>
    </row>
    <row r="9" spans="1:11" ht="22.5" customHeight="1">
      <c r="A9" s="414" t="s">
        <v>449</v>
      </c>
      <c r="B9" s="414"/>
      <c r="C9" s="414"/>
      <c r="D9" s="414"/>
      <c r="E9" s="414"/>
      <c r="F9" s="414"/>
      <c r="G9" s="414"/>
      <c r="H9" s="414"/>
      <c r="I9" s="38"/>
      <c r="J9" s="38"/>
      <c r="K9" s="38"/>
    </row>
    <row r="10" spans="1:11" ht="19.5" customHeight="1">
      <c r="A10" s="416" t="s">
        <v>330</v>
      </c>
      <c r="B10" s="416"/>
      <c r="C10" s="416"/>
      <c r="D10" s="416"/>
      <c r="E10" s="416"/>
      <c r="F10" s="416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32" t="s">
        <v>0</v>
      </c>
      <c r="B13" s="432" t="s">
        <v>143</v>
      </c>
      <c r="C13" s="432" t="s">
        <v>1</v>
      </c>
      <c r="D13" s="432" t="s">
        <v>2</v>
      </c>
      <c r="E13" s="432" t="s">
        <v>3</v>
      </c>
      <c r="F13" s="434" t="s">
        <v>4</v>
      </c>
      <c r="G13" s="433" t="s">
        <v>181</v>
      </c>
      <c r="H13" s="433"/>
      <c r="I13" s="427" t="s">
        <v>106</v>
      </c>
      <c r="J13" s="72"/>
      <c r="K13" s="94" t="s">
        <v>206</v>
      </c>
      <c r="L13" s="117" t="s">
        <v>193</v>
      </c>
      <c r="M13" s="428"/>
      <c r="U13" s="185"/>
      <c r="V13" s="185"/>
    </row>
    <row r="14" spans="1:13" ht="19.5" customHeight="1">
      <c r="A14" s="425"/>
      <c r="B14" s="425"/>
      <c r="C14" s="425"/>
      <c r="D14" s="425"/>
      <c r="E14" s="425"/>
      <c r="F14" s="413"/>
      <c r="G14" s="49" t="s">
        <v>178</v>
      </c>
      <c r="H14" s="49" t="s">
        <v>165</v>
      </c>
      <c r="I14" s="427"/>
      <c r="J14" s="72" t="s">
        <v>167</v>
      </c>
      <c r="K14" s="95" t="s">
        <v>178</v>
      </c>
      <c r="L14" s="117" t="s">
        <v>178</v>
      </c>
      <c r="M14" s="429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Ларичиха</cp:lastModifiedBy>
  <cp:lastPrinted>2021-04-05T08:12:36Z</cp:lastPrinted>
  <dcterms:created xsi:type="dcterms:W3CDTF">2007-12-05T13:22:00Z</dcterms:created>
  <dcterms:modified xsi:type="dcterms:W3CDTF">2022-09-19T04:55:29Z</dcterms:modified>
  <cp:category/>
  <cp:version/>
  <cp:contentType/>
  <cp:contentStatus/>
</cp:coreProperties>
</file>